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firstSheet="2" activeTab="2"/>
  </bookViews>
  <sheets>
    <sheet name="EJE AGREGADA" sheetId="1" state="hidden" r:id="rId1"/>
    <sheet name="EJE DESAGREGADA" sheetId="2" state="hidden" r:id="rId2"/>
    <sheet name="EJE JUNIO 2020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JUNIO 2020'!$B$6:$Y$43</definedName>
  </definedNames>
  <calcPr calcId="125725"/>
</workbook>
</file>

<file path=xl/calcChain.xml><?xml version="1.0" encoding="utf-8"?>
<calcChain xmlns="http://schemas.openxmlformats.org/spreadsheetml/2006/main">
  <c r="L7" i="4"/>
  <c r="L21" l="1"/>
  <c r="M21"/>
  <c r="N21"/>
  <c r="O21"/>
  <c r="P21"/>
  <c r="Q21"/>
  <c r="R21"/>
  <c r="S21"/>
  <c r="T21"/>
  <c r="U21"/>
  <c r="V21"/>
  <c r="L22"/>
  <c r="M22"/>
  <c r="N22"/>
  <c r="O22"/>
  <c r="P22"/>
  <c r="Q22"/>
  <c r="R22"/>
  <c r="S22"/>
  <c r="T22"/>
  <c r="U22"/>
  <c r="V22"/>
  <c r="L23"/>
  <c r="M23"/>
  <c r="N23"/>
  <c r="O23"/>
  <c r="P23"/>
  <c r="Q23"/>
  <c r="R23"/>
  <c r="S23"/>
  <c r="T23"/>
  <c r="U23"/>
  <c r="V23"/>
  <c r="L24"/>
  <c r="M24"/>
  <c r="N24"/>
  <c r="O24"/>
  <c r="P24"/>
  <c r="Q24"/>
  <c r="R24"/>
  <c r="S24"/>
  <c r="T24"/>
  <c r="U24"/>
  <c r="V24"/>
  <c r="L25"/>
  <c r="M25"/>
  <c r="N25"/>
  <c r="O25"/>
  <c r="P25"/>
  <c r="Q25"/>
  <c r="R25"/>
  <c r="S25"/>
  <c r="T25"/>
  <c r="U25"/>
  <c r="V25"/>
  <c r="L26"/>
  <c r="M26"/>
  <c r="N26"/>
  <c r="O26"/>
  <c r="P26"/>
  <c r="Q26"/>
  <c r="R26"/>
  <c r="S26"/>
  <c r="T26"/>
  <c r="U26"/>
  <c r="V26"/>
  <c r="L27"/>
  <c r="M27"/>
  <c r="N27"/>
  <c r="O27"/>
  <c r="P27"/>
  <c r="Q27"/>
  <c r="R27"/>
  <c r="S27"/>
  <c r="T27"/>
  <c r="U27"/>
  <c r="V27"/>
  <c r="K22"/>
  <c r="K23"/>
  <c r="K24"/>
  <c r="K25"/>
  <c r="K26"/>
  <c r="K27"/>
  <c r="K21"/>
  <c r="L14"/>
  <c r="M14"/>
  <c r="N14"/>
  <c r="O14"/>
  <c r="P14"/>
  <c r="Q14"/>
  <c r="R14"/>
  <c r="S14"/>
  <c r="T14"/>
  <c r="U14"/>
  <c r="V14"/>
  <c r="L15"/>
  <c r="M15"/>
  <c r="N15"/>
  <c r="O15"/>
  <c r="P15"/>
  <c r="Q15"/>
  <c r="R15"/>
  <c r="S15"/>
  <c r="T15"/>
  <c r="U15"/>
  <c r="V15"/>
  <c r="L16"/>
  <c r="M16"/>
  <c r="N16"/>
  <c r="O16"/>
  <c r="P16"/>
  <c r="Q16"/>
  <c r="R16"/>
  <c r="S16"/>
  <c r="T16"/>
  <c r="U16"/>
  <c r="V16"/>
  <c r="L17"/>
  <c r="M17"/>
  <c r="N17"/>
  <c r="O17"/>
  <c r="P17"/>
  <c r="Q17"/>
  <c r="R17"/>
  <c r="S17"/>
  <c r="T17"/>
  <c r="U17"/>
  <c r="V17"/>
  <c r="L18"/>
  <c r="M18"/>
  <c r="N18"/>
  <c r="O18"/>
  <c r="P18"/>
  <c r="Q18"/>
  <c r="R18"/>
  <c r="S18"/>
  <c r="T18"/>
  <c r="U18"/>
  <c r="V18"/>
  <c r="K15"/>
  <c r="K16"/>
  <c r="K17"/>
  <c r="K18"/>
  <c r="K14"/>
  <c r="L11"/>
  <c r="M11"/>
  <c r="N11"/>
  <c r="O11"/>
  <c r="P11"/>
  <c r="Q11"/>
  <c r="R11"/>
  <c r="S11"/>
  <c r="T11"/>
  <c r="U11"/>
  <c r="V11"/>
  <c r="L12"/>
  <c r="M12"/>
  <c r="N12"/>
  <c r="O12"/>
  <c r="P12"/>
  <c r="Q12"/>
  <c r="R12"/>
  <c r="S12"/>
  <c r="T12"/>
  <c r="U12"/>
  <c r="V12"/>
  <c r="K12"/>
  <c r="K11"/>
  <c r="O7"/>
  <c r="P7"/>
  <c r="Q7"/>
  <c r="R7"/>
  <c r="S7"/>
  <c r="T7"/>
  <c r="U7"/>
  <c r="V7"/>
  <c r="O8"/>
  <c r="P8"/>
  <c r="Q8"/>
  <c r="R8"/>
  <c r="S8"/>
  <c r="T8"/>
  <c r="U8"/>
  <c r="V8"/>
  <c r="O9"/>
  <c r="P9"/>
  <c r="Q9"/>
  <c r="R9"/>
  <c r="S9"/>
  <c r="T9"/>
  <c r="U9"/>
  <c r="V9"/>
  <c r="M7"/>
  <c r="N7"/>
  <c r="M8"/>
  <c r="N8"/>
  <c r="M9"/>
  <c r="N9"/>
  <c r="L8"/>
  <c r="L9"/>
  <c r="K8"/>
  <c r="K9"/>
  <c r="K7"/>
  <c r="Y16" l="1"/>
  <c r="U40"/>
  <c r="M40"/>
  <c r="X18"/>
  <c r="S39"/>
  <c r="X17"/>
  <c r="U39"/>
  <c r="M39"/>
  <c r="V40"/>
  <c r="N40"/>
  <c r="W16"/>
  <c r="T40"/>
  <c r="L40"/>
  <c r="O39"/>
  <c r="Y18"/>
  <c r="X16"/>
  <c r="W7"/>
  <c r="W18"/>
  <c r="Y14"/>
  <c r="W14"/>
  <c r="P40"/>
  <c r="O40"/>
  <c r="R39"/>
  <c r="Y15"/>
  <c r="Y17"/>
  <c r="X15"/>
  <c r="W15"/>
  <c r="P39"/>
  <c r="S40"/>
  <c r="Q39"/>
  <c r="R40"/>
  <c r="W9"/>
  <c r="W8"/>
  <c r="W17"/>
  <c r="X14"/>
  <c r="V39"/>
  <c r="N39"/>
  <c r="Q40"/>
  <c r="T39"/>
  <c r="L39"/>
  <c r="L35"/>
  <c r="L36"/>
  <c r="T28"/>
  <c r="R28"/>
  <c r="M35"/>
  <c r="S35"/>
  <c r="T35"/>
  <c r="U35"/>
  <c r="N36"/>
  <c r="V36"/>
  <c r="O34"/>
  <c r="S36" l="1"/>
  <c r="O36"/>
  <c r="Q34"/>
  <c r="U36"/>
  <c r="M36"/>
  <c r="R35"/>
  <c r="P28"/>
  <c r="T36"/>
  <c r="Q35"/>
  <c r="S34"/>
  <c r="O28"/>
  <c r="P35"/>
  <c r="V28"/>
  <c r="N28"/>
  <c r="R36"/>
  <c r="O35"/>
  <c r="R34"/>
  <c r="U28"/>
  <c r="M28"/>
  <c r="Q36"/>
  <c r="V35"/>
  <c r="N35"/>
  <c r="P36"/>
  <c r="P34"/>
  <c r="S28"/>
  <c r="V34"/>
  <c r="N34"/>
  <c r="Q28"/>
  <c r="U34"/>
  <c r="M34"/>
  <c r="T34"/>
  <c r="P41"/>
  <c r="S41"/>
  <c r="M41" l="1"/>
  <c r="O41"/>
  <c r="V41"/>
  <c r="N41"/>
  <c r="U41"/>
  <c r="R41"/>
  <c r="X40"/>
  <c r="Y40"/>
  <c r="Q41"/>
  <c r="L41"/>
  <c r="T41"/>
  <c r="W40"/>
  <c r="L34"/>
  <c r="L28" l="1"/>
  <c r="W24"/>
  <c r="E114" i="7" s="1"/>
  <c r="W25" i="4"/>
  <c r="Y25"/>
  <c r="W26"/>
  <c r="W27"/>
  <c r="E115" i="7" s="1"/>
  <c r="Y27" i="4"/>
  <c r="G115" i="7" s="1"/>
  <c r="X7" i="4"/>
  <c r="Y7"/>
  <c r="Y8"/>
  <c r="X9"/>
  <c r="X8"/>
  <c r="Y9"/>
  <c r="W21"/>
  <c r="E111" i="7" s="1"/>
  <c r="C58"/>
  <c r="P7" i="10"/>
  <c r="P8"/>
  <c r="P11"/>
  <c r="P6"/>
  <c r="O7"/>
  <c r="O8"/>
  <c r="O11"/>
  <c r="O6"/>
  <c r="N7"/>
  <c r="N8"/>
  <c r="N11"/>
  <c r="N6"/>
  <c r="N10"/>
  <c r="O10"/>
  <c r="P10"/>
  <c r="D9"/>
  <c r="E9"/>
  <c r="F9"/>
  <c r="G9"/>
  <c r="H9"/>
  <c r="I9"/>
  <c r="J9"/>
  <c r="N9" s="1"/>
  <c r="K9"/>
  <c r="O9" s="1"/>
  <c r="L9"/>
  <c r="M9"/>
  <c r="P9" s="1"/>
  <c r="C9"/>
  <c r="C20" i="7"/>
  <c r="B74"/>
  <c r="E21"/>
  <c r="E20"/>
  <c r="C21"/>
  <c r="Z4" i="4"/>
  <c r="M35" i="5"/>
  <c r="N35"/>
  <c r="O35"/>
  <c r="P35"/>
  <c r="Q35"/>
  <c r="R35"/>
  <c r="M34"/>
  <c r="W34" s="1"/>
  <c r="N34"/>
  <c r="V34" s="1"/>
  <c r="O34"/>
  <c r="P34"/>
  <c r="Q34"/>
  <c r="R34"/>
  <c r="M33"/>
  <c r="N33"/>
  <c r="O33"/>
  <c r="P33"/>
  <c r="T33" s="1"/>
  <c r="Q33"/>
  <c r="Q36" s="1"/>
  <c r="R33"/>
  <c r="M39"/>
  <c r="N39"/>
  <c r="O39"/>
  <c r="O40" s="1"/>
  <c r="P39"/>
  <c r="Q39"/>
  <c r="R39"/>
  <c r="M38"/>
  <c r="M40" s="1"/>
  <c r="N38"/>
  <c r="O38"/>
  <c r="P38"/>
  <c r="Q38"/>
  <c r="R38"/>
  <c r="W8"/>
  <c r="W9"/>
  <c r="W10"/>
  <c r="W11"/>
  <c r="W12"/>
  <c r="W14"/>
  <c r="W15"/>
  <c r="W17"/>
  <c r="W18"/>
  <c r="W19"/>
  <c r="W21"/>
  <c r="W23"/>
  <c r="W24"/>
  <c r="W25"/>
  <c r="W27"/>
  <c r="W28"/>
  <c r="W7"/>
  <c r="V8"/>
  <c r="V9"/>
  <c r="V10"/>
  <c r="V11"/>
  <c r="V12"/>
  <c r="V14"/>
  <c r="V15"/>
  <c r="V17"/>
  <c r="V18"/>
  <c r="V19"/>
  <c r="V21"/>
  <c r="V23"/>
  <c r="V24"/>
  <c r="V25"/>
  <c r="V27"/>
  <c r="V28"/>
  <c r="V7"/>
  <c r="U8"/>
  <c r="U9"/>
  <c r="U10"/>
  <c r="U11"/>
  <c r="U12"/>
  <c r="U14"/>
  <c r="U15"/>
  <c r="U17"/>
  <c r="U18"/>
  <c r="U19"/>
  <c r="U21"/>
  <c r="U23"/>
  <c r="U24"/>
  <c r="U25"/>
  <c r="U27"/>
  <c r="U28"/>
  <c r="U7"/>
  <c r="T8"/>
  <c r="T9"/>
  <c r="T10"/>
  <c r="T11"/>
  <c r="T12"/>
  <c r="T14"/>
  <c r="T15"/>
  <c r="T17"/>
  <c r="T18"/>
  <c r="T19"/>
  <c r="T21"/>
  <c r="T23"/>
  <c r="T24"/>
  <c r="T25"/>
  <c r="T27"/>
  <c r="T28"/>
  <c r="T7"/>
  <c r="S8"/>
  <c r="S9"/>
  <c r="S10"/>
  <c r="S11"/>
  <c r="S12"/>
  <c r="S14"/>
  <c r="S15"/>
  <c r="S17"/>
  <c r="S18"/>
  <c r="S19"/>
  <c r="S21"/>
  <c r="S23"/>
  <c r="S24"/>
  <c r="S25"/>
  <c r="S27"/>
  <c r="S28"/>
  <c r="S7"/>
  <c r="L39"/>
  <c r="T39" s="1"/>
  <c r="L38"/>
  <c r="T38" s="1"/>
  <c r="L35"/>
  <c r="T35" s="1"/>
  <c r="L34"/>
  <c r="U34" s="1"/>
  <c r="L33"/>
  <c r="R36"/>
  <c r="L36"/>
  <c r="B72" i="7"/>
  <c r="B71"/>
  <c r="B73"/>
  <c r="Q140" i="2"/>
  <c r="R140"/>
  <c r="S140"/>
  <c r="T140"/>
  <c r="U140"/>
  <c r="V140"/>
  <c r="W140"/>
  <c r="X140"/>
  <c r="Y140"/>
  <c r="Z140"/>
  <c r="P140"/>
  <c r="Q139"/>
  <c r="R139"/>
  <c r="S139"/>
  <c r="T139"/>
  <c r="U139"/>
  <c r="V139"/>
  <c r="W139"/>
  <c r="X139"/>
  <c r="Y139"/>
  <c r="Z139"/>
  <c r="AA139"/>
  <c r="AA141" s="1"/>
  <c r="AB139"/>
  <c r="AB141" s="1"/>
  <c r="P139"/>
  <c r="Q138"/>
  <c r="R138"/>
  <c r="S138"/>
  <c r="T138"/>
  <c r="U138"/>
  <c r="U141" s="1"/>
  <c r="V138"/>
  <c r="W138"/>
  <c r="X138"/>
  <c r="Y138"/>
  <c r="Z138"/>
  <c r="P138"/>
  <c r="Q137"/>
  <c r="R137"/>
  <c r="S137"/>
  <c r="T137"/>
  <c r="U137"/>
  <c r="V137"/>
  <c r="V143" s="1"/>
  <c r="W137"/>
  <c r="X137"/>
  <c r="X143" s="1"/>
  <c r="Y137"/>
  <c r="Y143" s="1"/>
  <c r="Z137"/>
  <c r="P137"/>
  <c r="Q136"/>
  <c r="R136"/>
  <c r="S136"/>
  <c r="S141" s="1"/>
  <c r="T136"/>
  <c r="U136"/>
  <c r="V136"/>
  <c r="V141" s="1"/>
  <c r="W136"/>
  <c r="X136"/>
  <c r="Y136"/>
  <c r="Z136"/>
  <c r="P136"/>
  <c r="U35" i="5" l="1"/>
  <c r="W143" i="2"/>
  <c r="Q40" i="5"/>
  <c r="Q42" s="1"/>
  <c r="M36"/>
  <c r="M42" s="1"/>
  <c r="R143" i="2"/>
  <c r="Q143"/>
  <c r="V39" i="5"/>
  <c r="R141" i="2"/>
  <c r="P143"/>
  <c r="W39" i="5"/>
  <c r="Z141" i="2"/>
  <c r="T143"/>
  <c r="U33" i="5"/>
  <c r="T34"/>
  <c r="V35"/>
  <c r="U36"/>
  <c r="S34"/>
  <c r="Q141" i="2"/>
  <c r="W33" i="5"/>
  <c r="S39"/>
  <c r="N36"/>
  <c r="V36" s="1"/>
  <c r="W141" i="2"/>
  <c r="Y141"/>
  <c r="U143"/>
  <c r="V33" i="5"/>
  <c r="U39"/>
  <c r="X141" i="2"/>
  <c r="T141"/>
  <c r="P141"/>
  <c r="S143"/>
  <c r="Z143"/>
  <c r="W35" i="5"/>
  <c r="R40"/>
  <c r="R42" s="1"/>
  <c r="N40"/>
  <c r="N42" s="1"/>
  <c r="P40"/>
  <c r="T40" s="1"/>
  <c r="O36"/>
  <c r="S36" s="1"/>
  <c r="S35"/>
  <c r="V40"/>
  <c r="V38"/>
  <c r="L40"/>
  <c r="U40" s="1"/>
  <c r="S38"/>
  <c r="P36"/>
  <c r="T36" s="1"/>
  <c r="U38"/>
  <c r="W38"/>
  <c r="S33"/>
  <c r="W12" i="4"/>
  <c r="X23"/>
  <c r="F113" i="7" s="1"/>
  <c r="Y22" i="4"/>
  <c r="G112" i="7" s="1"/>
  <c r="Y23" i="4"/>
  <c r="G113" i="7" s="1"/>
  <c r="W22" i="4"/>
  <c r="E112" i="7" s="1"/>
  <c r="X35" i="4"/>
  <c r="X12"/>
  <c r="Y26"/>
  <c r="Y12"/>
  <c r="Y21"/>
  <c r="G111" i="7" s="1"/>
  <c r="Y24" i="4"/>
  <c r="G114" i="7" s="1"/>
  <c r="X21" i="4"/>
  <c r="F111" i="7" s="1"/>
  <c r="W11" i="4"/>
  <c r="W23"/>
  <c r="E113" i="7" s="1"/>
  <c r="X27" i="4"/>
  <c r="F115" i="7" s="1"/>
  <c r="X26" i="4"/>
  <c r="X25"/>
  <c r="X24"/>
  <c r="F114" i="7" s="1"/>
  <c r="X22" i="4"/>
  <c r="F112" i="7" s="1"/>
  <c r="Y11" i="4"/>
  <c r="X11"/>
  <c r="W36" i="5" l="1"/>
  <c r="O42"/>
  <c r="T37" i="4"/>
  <c r="G9" i="7"/>
  <c r="E62" s="1"/>
  <c r="L42" i="5"/>
  <c r="W42" s="1"/>
  <c r="W40"/>
  <c r="P42"/>
  <c r="S40"/>
  <c r="Q37" i="4"/>
  <c r="Q43" s="1"/>
  <c r="W36"/>
  <c r="W41"/>
  <c r="X36"/>
  <c r="Y35"/>
  <c r="W35"/>
  <c r="Y34"/>
  <c r="L37"/>
  <c r="C8" i="7" s="1"/>
  <c r="U37" i="4"/>
  <c r="U43" s="1"/>
  <c r="M37"/>
  <c r="M43" s="1"/>
  <c r="P37"/>
  <c r="P43" s="1"/>
  <c r="Y36"/>
  <c r="R37"/>
  <c r="R43" s="1"/>
  <c r="W39"/>
  <c r="N37"/>
  <c r="N43" s="1"/>
  <c r="W28"/>
  <c r="V37"/>
  <c r="V43" s="1"/>
  <c r="X39"/>
  <c r="O37"/>
  <c r="O43" s="1"/>
  <c r="X34"/>
  <c r="W34"/>
  <c r="S37"/>
  <c r="Y39"/>
  <c r="X28"/>
  <c r="Y28"/>
  <c r="S42" i="5" l="1"/>
  <c r="S43" i="4"/>
  <c r="W37"/>
  <c r="K8" i="7"/>
  <c r="G61" s="1"/>
  <c r="F71" s="1"/>
  <c r="T43" i="4"/>
  <c r="C9" i="7"/>
  <c r="C62" s="1"/>
  <c r="D62" s="1"/>
  <c r="C72" s="1"/>
  <c r="L43" i="4"/>
  <c r="T42" i="5"/>
  <c r="V42"/>
  <c r="U42"/>
  <c r="C61" i="7"/>
  <c r="E8"/>
  <c r="I8"/>
  <c r="G8"/>
  <c r="X41" i="4"/>
  <c r="K9" i="7"/>
  <c r="X37" i="4"/>
  <c r="Y41"/>
  <c r="D72" i="7"/>
  <c r="Y37" i="4"/>
  <c r="J8" i="7" l="1"/>
  <c r="F20" s="1"/>
  <c r="I9"/>
  <c r="I10" s="1"/>
  <c r="C10"/>
  <c r="F9"/>
  <c r="D21" s="1"/>
  <c r="E9"/>
  <c r="E10" s="1"/>
  <c r="Y43" i="4"/>
  <c r="X43"/>
  <c r="G62" i="7"/>
  <c r="J9"/>
  <c r="F21" s="1"/>
  <c r="K10"/>
  <c r="W43" i="4"/>
  <c r="E61" i="7"/>
  <c r="G10"/>
  <c r="F8"/>
  <c r="D20" s="1"/>
  <c r="C63"/>
  <c r="F61"/>
  <c r="E71" s="1"/>
  <c r="H10" l="1"/>
  <c r="E22" s="1"/>
  <c r="J10"/>
  <c r="F22" s="1"/>
  <c r="F10"/>
  <c r="D22" s="1"/>
  <c r="D10"/>
  <c r="C22" s="1"/>
  <c r="D71"/>
  <c r="D61"/>
  <c r="C71" s="1"/>
  <c r="E63"/>
  <c r="F62"/>
  <c r="E72" s="1"/>
  <c r="F72"/>
  <c r="G63"/>
  <c r="D73" l="1"/>
  <c r="D63"/>
  <c r="C73" s="1"/>
  <c r="F73"/>
  <c r="F63"/>
  <c r="E73" s="1"/>
</calcChain>
</file>

<file path=xl/sharedStrings.xml><?xml version="1.0" encoding="utf-8"?>
<sst xmlns="http://schemas.openxmlformats.org/spreadsheetml/2006/main" count="3070" uniqueCount="420">
  <si>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</si>
  <si>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</si>
  <si>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</si>
  <si>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</si>
  <si>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</si>
  <si>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</si>
  <si>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</si>
  <si>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</si>
  <si>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</si>
  <si>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</si>
  <si>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</si>
  <si>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</si>
  <si>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</si>
  <si>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</si>
  <si>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</si>
  <si>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</si>
  <si>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</si>
  <si>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</si>
  <si>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</si>
  <si>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</si>
  <si>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</si>
  <si>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</si>
  <si>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</si>
  <si>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</si>
  <si>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</si>
  <si>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</si>
  <si>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</si>
  <si>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</si>
  <si>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</si>
  <si>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</si>
  <si>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</si>
  <si>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</si>
  <si>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</si>
  <si>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</si>
  <si>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</si>
  <si>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</si>
  <si>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</si>
  <si>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</si>
  <si>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</si>
  <si>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</si>
  <si>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</si>
  <si>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</si>
  <si>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</si>
  <si>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</si>
  <si>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</si>
  <si>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</si>
  <si>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</si>
  <si>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</si>
  <si>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</si>
  <si>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</si>
  <si>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</si>
  <si>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</si>
  <si>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</si>
  <si>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</si>
  <si>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</si>
  <si>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</si>
  <si>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</si>
  <si>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</si>
  <si>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</si>
  <si>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</si>
  <si>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</si>
  <si>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</si>
  <si>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</si>
  <si>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</si>
  <si>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</si>
  <si>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</si>
  <si>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</si>
  <si>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</si>
  <si>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</si>
  <si>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</si>
  <si>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</si>
  <si>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</si>
  <si>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</si>
  <si>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</si>
  <si>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</si>
  <si>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</si>
  <si>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</si>
  <si>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</si>
  <si>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</si>
  <si>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</si>
  <si>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</si>
  <si>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</si>
  <si>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</si>
  <si>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</si>
  <si>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</si>
  <si>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</si>
  <si>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</si>
  <si>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</si>
  <si>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</si>
  <si>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</si>
  <si>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</si>
  <si>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</si>
  <si>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</si>
  <si>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</si>
  <si>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</si>
  <si>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</si>
  <si>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</si>
  <si>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</si>
  <si>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</si>
  <si>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</si>
  <si>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</si>
  <si>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</si>
  <si>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</si>
  <si>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</si>
  <si>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</si>
  <si>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</si>
  <si>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</si>
  <si>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</si>
  <si>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</si>
  <si>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</si>
  <si>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</si>
  <si>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</si>
  <si>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</si>
  <si>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</si>
  <si>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</si>
  <si>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</si>
  <si>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</si>
  <si>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</si>
  <si>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</si>
  <si>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</si>
  <si>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</si>
  <si>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</si>
  <si>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</si>
  <si>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</si>
  <si>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</si>
  <si>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</si>
  <si>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</si>
  <si>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</si>
  <si>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</si>
  <si>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</si>
  <si>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</si>
  <si>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</si>
  <si>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</si>
  <si>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</si>
  <si>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</si>
  <si>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</si>
  <si>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</si>
  <si>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</si>
  <si>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</si>
  <si>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</si>
  <si>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</si>
  <si>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</si>
  <si>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</si>
  <si>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</si>
  <si>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</si>
  <si>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</si>
  <si>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</si>
  <si>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</si>
  <si>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</si>
  <si>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</si>
  <si>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</si>
  <si>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</si>
  <si>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</si>
  <si>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</si>
  <si>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</si>
  <si>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</si>
  <si>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</si>
  <si>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</si>
  <si>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</si>
  <si>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</si>
  <si>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</si>
  <si>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</si>
  <si>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</si>
  <si>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</si>
  <si>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</si>
  <si>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</si>
  <si>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</si>
  <si>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</si>
  <si>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</si>
  <si>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</si>
  <si>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</si>
  <si>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</si>
  <si>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</si>
  <si>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</si>
  <si>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</si>
  <si>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</si>
  <si>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</si>
  <si>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</si>
  <si>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</si>
  <si>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</si>
  <si>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</si>
  <si>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</si>
  <si>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</si>
  <si>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</si>
  <si>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</si>
  <si>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</si>
  <si>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</si>
  <si>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</si>
  <si>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</si>
  <si>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</si>
  <si>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</si>
  <si>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</si>
  <si>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</si>
  <si>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</si>
  <si>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</si>
  <si>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</si>
  <si>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</si>
  <si>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</si>
  <si>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</si>
  <si>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</si>
  <si>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</si>
  <si>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</si>
  <si>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</si>
  <si>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</si>
  <si>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</si>
  <si>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</si>
  <si>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</si>
  <si>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</si>
  <si>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</si>
  <si>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</si>
  <si>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</si>
  <si>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</si>
  <si>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</si>
  <si>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</si>
  <si>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</si>
  <si>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</si>
  <si>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</si>
  <si>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</si>
  <si>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</si>
  <si>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</si>
  <si>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</si>
  <si>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</si>
  <si>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</si>
  <si>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</si>
  <si>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</si>
  <si>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</si>
  <si>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</si>
  <si>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</si>
  <si>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</si>
  <si>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</si>
  <si>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</si>
  <si>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</si>
  <si>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</si>
  <si>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</si>
  <si>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</si>
  <si>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</si>
  <si>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</si>
  <si>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</si>
  <si>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</si>
  <si>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</si>
  <si>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</si>
  <si>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</si>
  <si>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</si>
  <si>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</si>
  <si>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</si>
  <si>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</si>
  <si>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</si>
  <si>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</si>
  <si>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</si>
  <si>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</si>
  <si>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</si>
  <si>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</si>
  <si>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</si>
  <si>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</si>
  <si>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</si>
  <si>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</si>
  <si>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</si>
  <si>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</si>
  <si>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</si>
  <si>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</si>
  <si>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</si>
  <si>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</si>
  <si>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</si>
  <si>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</si>
  <si>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</si>
  <si>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</si>
  <si>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</si>
  <si>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</si>
  <si>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</si>
  <si>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</si>
  <si>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</si>
  <si>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</si>
  <si>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</si>
  <si>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</si>
  <si>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</si>
  <si>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</si>
  <si>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</si>
  <si>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</si>
  <si>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</si>
  <si>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</si>
  <si>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</si>
  <si>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</si>
  <si>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</si>
  <si>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</si>
  <si>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</si>
  <si>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</si>
  <si>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</si>
  <si>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</si>
  <si>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</si>
  <si>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</si>
  <si>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</si>
  <si>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</si>
  <si>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</si>
  <si>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</si>
  <si>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</si>
  <si>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</si>
  <si>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</si>
  <si>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</si>
  <si>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</si>
  <si>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</si>
  <si>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</si>
  <si>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</si>
  <si>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</si>
  <si>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</si>
  <si>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</si>
  <si>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</si>
  <si>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</si>
  <si>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</si>
  <si>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</si>
  <si>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</si>
  <si>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</si>
  <si>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</si>
  <si>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</si>
  <si>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</si>
  <si>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</si>
  <si>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</si>
  <si>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</si>
  <si>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</si>
  <si>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</si>
  <si>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</si>
  <si>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</si>
  <si>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</si>
  <si>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</si>
  <si>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</si>
  <si>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</si>
  <si>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</si>
  <si>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</si>
  <si>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</si>
  <si>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</si>
  <si>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</si>
  <si>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</si>
  <si>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</si>
  <si>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</si>
  <si>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</si>
  <si>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</si>
  <si>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</si>
  <si>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</si>
  <si>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</si>
  <si>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</si>
  <si>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</si>
  <si>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</si>
  <si>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</si>
  <si>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</si>
  <si>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</si>
  <si>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</si>
  <si>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</si>
  <si>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</si>
  <si>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</si>
  <si>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</si>
  <si>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</si>
  <si>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</si>
  <si>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</si>
  <si>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</si>
  <si>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</si>
  <si>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</si>
  <si>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</si>
  <si>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</si>
  <si>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</si>
  <si>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</si>
  <si>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</si>
  <si>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</si>
  <si>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</si>
  <si>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</si>
  <si>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</si>
  <si>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</si>
  <si>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</si>
  <si>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</si>
  <si>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</si>
  <si>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</si>
  <si>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</si>
  <si>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</si>
  <si>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</si>
  <si>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</si>
  <si>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</si>
  <si>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</si>
  <si>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</si>
  <si>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</si>
  <si>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0505</t>
  </si>
  <si>
    <t>Profesional Especializado Grupo de Gestion Financiera</t>
  </si>
  <si>
    <t>Nohora Constanza Siabato Lozano</t>
  </si>
  <si>
    <t>Coordinadora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</si>
  <si>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</si>
  <si>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</si>
  <si>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</si>
  <si>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</si>
  <si>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</si>
  <si>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</si>
  <si>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</si>
  <si>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</si>
  <si>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</si>
  <si>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</si>
  <si>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</si>
  <si>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</si>
  <si>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</si>
  <si>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</si>
  <si>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</si>
  <si>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</si>
  <si>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</si>
  <si>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</si>
  <si>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</si>
  <si>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</si>
  <si>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</si>
  <si>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</si>
  <si>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</si>
  <si>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</si>
  <si>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</si>
  <si>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</si>
  <si>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</si>
  <si>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</si>
  <si>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</si>
  <si>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</si>
  <si>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</si>
  <si>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</si>
  <si>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</si>
  <si>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C-0505-1000-3</t>
  </si>
  <si>
    <t>MEJORAMIENTO DE LOS NIVELES DE EFICIENCIA Y PRODUCTIVIDAD DE LAS ENTIDADES PÚBLICAS DEL ORDEN NACIONAL Y TERRITORIAL.   NACIONAL</t>
  </si>
  <si>
    <t>C-0505-1000-4</t>
  </si>
  <si>
    <t>DISEÑO DE POLÍTICAS Y LINEAMIENTOS EN TEMAS DE FUNCIÓN PÚBLICA PARA EL MEJORAMIENTO CONTINUO DE LA ADMINISTRACIÓN PÚBLICA.   NACIONAL</t>
  </si>
  <si>
    <t>Enero-Junio</t>
  </si>
  <si>
    <t>Ejecución Presupuestal Acumulada a 30 de JUNIO de 2020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</si>
</sst>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_-;\-* #,##0_-;_-* &quot;-&quot;_-;_-@_-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</numFmts>
  <fonts count="5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sz val="9"/>
      <color theme="1"/>
      <name val="Cambria"/>
      <family val="1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1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5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43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43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43" fontId="1" fillId="0" borderId="2" xfId="1" applyFont="1" applyFill="1" applyBorder="1"/>
    <xf numFmtId="43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43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1" fillId="0" borderId="2" xfId="0" applyNumberFormat="1" applyFont="1" applyFill="1" applyBorder="1" applyAlignment="1">
      <alignment horizontal="center" vertical="center" wrapText="1" readingOrder="1"/>
    </xf>
    <xf numFmtId="0" fontId="51" fillId="0" borderId="2" xfId="0" applyNumberFormat="1" applyFont="1" applyFill="1" applyBorder="1" applyAlignment="1">
      <alignment horizontal="lef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left" vertical="center" wrapText="1" readingOrder="1"/>
    </xf>
    <xf numFmtId="0" fontId="51" fillId="0" borderId="12" xfId="0" applyNumberFormat="1" applyFont="1" applyFill="1" applyBorder="1" applyAlignment="1">
      <alignment horizontal="center" vertical="center" wrapText="1" readingOrder="1"/>
    </xf>
    <xf numFmtId="0" fontId="51" fillId="0" borderId="13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left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2" fillId="0" borderId="54" xfId="0" applyNumberFormat="1" applyFont="1" applyFill="1" applyBorder="1" applyAlignment="1">
      <alignment horizontal="center" vertical="center" wrapText="1" readingOrder="1"/>
    </xf>
    <xf numFmtId="39" fontId="42" fillId="0" borderId="55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39" fontId="42" fillId="0" borderId="13" xfId="0" applyNumberFormat="1" applyFont="1" applyFill="1" applyBorder="1" applyAlignment="1">
      <alignment horizontal="center" vertical="center" wrapText="1" readingOrder="1"/>
    </xf>
    <xf numFmtId="172" fontId="51" fillId="0" borderId="10" xfId="3" applyNumberFormat="1" applyFont="1" applyFill="1" applyBorder="1" applyAlignment="1">
      <alignment horizontal="right" vertical="center" wrapText="1" readingOrder="1"/>
    </xf>
    <xf numFmtId="172" fontId="51" fillId="0" borderId="11" xfId="3" applyNumberFormat="1" applyFont="1" applyFill="1" applyBorder="1" applyAlignment="1">
      <alignment horizontal="right" vertical="center" wrapText="1" readingOrder="1"/>
    </xf>
    <xf numFmtId="172" fontId="51" fillId="0" borderId="2" xfId="3" applyNumberFormat="1" applyFont="1" applyFill="1" applyBorder="1" applyAlignment="1">
      <alignment horizontal="right" vertical="center" wrapText="1" readingOrder="1"/>
    </xf>
    <xf numFmtId="172" fontId="51" fillId="0" borderId="19" xfId="3" applyNumberFormat="1" applyFont="1" applyFill="1" applyBorder="1" applyAlignment="1">
      <alignment horizontal="right" vertical="center" wrapText="1" readingOrder="1"/>
    </xf>
    <xf numFmtId="172" fontId="51" fillId="0" borderId="20" xfId="3" applyNumberFormat="1" applyFont="1" applyFill="1" applyBorder="1" applyAlignment="1">
      <alignment horizontal="right" vertical="center" wrapText="1" readingOrder="1"/>
    </xf>
    <xf numFmtId="172" fontId="51" fillId="0" borderId="21" xfId="3" applyNumberFormat="1" applyFont="1" applyFill="1" applyBorder="1" applyAlignment="1">
      <alignment horizontal="right" vertical="center" wrapText="1" readingOrder="1"/>
    </xf>
    <xf numFmtId="43" fontId="42" fillId="0" borderId="10" xfId="1" applyNumberFormat="1" applyFont="1" applyFill="1" applyBorder="1" applyAlignment="1">
      <alignment horizontal="left" vertical="center" wrapText="1" readingOrder="1"/>
    </xf>
    <xf numFmtId="43" fontId="42" fillId="0" borderId="11" xfId="1" applyNumberFormat="1" applyFont="1" applyFill="1" applyBorder="1" applyAlignment="1">
      <alignment horizontal="left" vertical="center" wrapText="1" readingOrder="1"/>
    </xf>
    <xf numFmtId="43" fontId="42" fillId="0" borderId="2" xfId="1" applyNumberFormat="1" applyFont="1" applyFill="1" applyBorder="1" applyAlignment="1">
      <alignment horizontal="left" vertical="center" wrapText="1" readingOrder="1"/>
    </xf>
    <xf numFmtId="43" fontId="42" fillId="0" borderId="19" xfId="1" applyNumberFormat="1" applyFont="1" applyFill="1" applyBorder="1" applyAlignment="1">
      <alignment horizontal="left" vertical="center" wrapText="1" readingOrder="1"/>
    </xf>
    <xf numFmtId="43" fontId="42" fillId="0" borderId="20" xfId="1" applyNumberFormat="1" applyFont="1" applyFill="1" applyBorder="1" applyAlignment="1">
      <alignment horizontal="left" vertical="center" wrapText="1" readingOrder="1"/>
    </xf>
    <xf numFmtId="43" fontId="42" fillId="0" borderId="21" xfId="1" applyNumberFormat="1" applyFont="1" applyFill="1" applyBorder="1" applyAlignment="1">
      <alignment horizontal="left" vertical="center" wrapText="1" readingOrder="1"/>
    </xf>
    <xf numFmtId="172" fontId="42" fillId="0" borderId="10" xfId="3" applyNumberFormat="1" applyFont="1" applyFill="1" applyBorder="1" applyAlignment="1">
      <alignment horizontal="right" vertical="center" wrapText="1" readingOrder="1"/>
    </xf>
    <xf numFmtId="172" fontId="42" fillId="0" borderId="2" xfId="3" applyNumberFormat="1" applyFont="1" applyFill="1" applyBorder="1" applyAlignment="1">
      <alignment horizontal="right" vertical="center" wrapText="1" readingOrder="1"/>
    </xf>
    <xf numFmtId="172" fontId="42" fillId="0" borderId="20" xfId="3" applyNumberFormat="1" applyFont="1" applyFill="1" applyBorder="1" applyAlignment="1">
      <alignment horizontal="right" vertical="center" wrapText="1" readingOrder="1"/>
    </xf>
    <xf numFmtId="164" fontId="51" fillId="0" borderId="10" xfId="3" applyFont="1" applyFill="1" applyBorder="1" applyAlignment="1">
      <alignment horizontal="left" vertical="center" wrapText="1" readingOrder="1"/>
    </xf>
    <xf numFmtId="164" fontId="51" fillId="0" borderId="20" xfId="3" applyFont="1" applyFill="1" applyBorder="1" applyAlignment="1">
      <alignment horizontal="left" vertical="center" wrapText="1" readingOrder="1"/>
    </xf>
    <xf numFmtId="43" fontId="53" fillId="0" borderId="10" xfId="1" applyFont="1" applyFill="1" applyBorder="1" applyAlignment="1">
      <alignment horizontal="left" vertical="center" wrapText="1" readingOrder="1"/>
    </xf>
    <xf numFmtId="43" fontId="53" fillId="0" borderId="2" xfId="1" applyFont="1" applyFill="1" applyBorder="1" applyAlignment="1">
      <alignment horizontal="left" vertical="center" wrapText="1" readingOrder="1"/>
    </xf>
    <xf numFmtId="43" fontId="53" fillId="0" borderId="20" xfId="1" applyFont="1" applyFill="1" applyBorder="1" applyAlignment="1">
      <alignment horizontal="left" vertical="center" wrapText="1" readingOrder="1"/>
    </xf>
    <xf numFmtId="4" fontId="43" fillId="0" borderId="48" xfId="0" applyNumberFormat="1" applyFont="1" applyFill="1" applyBorder="1" applyAlignment="1" applyProtection="1">
      <alignment horizontal="center"/>
    </xf>
    <xf numFmtId="0" fontId="42" fillId="0" borderId="44" xfId="0" applyNumberFormat="1" applyFont="1" applyFill="1" applyBorder="1" applyAlignment="1">
      <alignment horizontal="left" vertical="center" wrapText="1" readingOrder="1"/>
    </xf>
    <xf numFmtId="0" fontId="42" fillId="0" borderId="46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49" fillId="4" borderId="16" xfId="0" applyNumberFormat="1" applyFont="1" applyFill="1" applyBorder="1" applyAlignment="1">
      <alignment horizontal="center" vertical="center" wrapText="1" readingOrder="1"/>
    </xf>
    <xf numFmtId="39" fontId="49" fillId="4" borderId="17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37" fillId="0" borderId="53" xfId="0" applyNumberFormat="1" applyFont="1" applyFill="1" applyBorder="1" applyAlignment="1">
      <alignment horizontal="center"/>
    </xf>
    <xf numFmtId="39" fontId="37" fillId="0" borderId="54" xfId="0" applyNumberFormat="1" applyFont="1" applyFill="1" applyBorder="1" applyAlignment="1">
      <alignment horizontal="center"/>
    </xf>
    <xf numFmtId="39" fontId="37" fillId="0" borderId="55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172" fontId="42" fillId="0" borderId="26" xfId="3" applyNumberFormat="1" applyFont="1" applyFill="1" applyBorder="1" applyAlignment="1">
      <alignment horizontal="right" vertical="center" wrapText="1" readingOrder="1"/>
    </xf>
    <xf numFmtId="172" fontId="42" fillId="0" borderId="59" xfId="3" applyNumberFormat="1" applyFont="1" applyFill="1" applyBorder="1" applyAlignment="1">
      <alignment horizontal="right" vertical="center" wrapText="1" readingOrder="1"/>
    </xf>
    <xf numFmtId="172" fontId="42" fillId="0" borderId="56" xfId="3" applyNumberFormat="1" applyFont="1" applyFill="1" applyBorder="1" applyAlignment="1">
      <alignment horizontal="right" vertical="center" wrapText="1" readingOrder="1"/>
    </xf>
    <xf numFmtId="172" fontId="37" fillId="0" borderId="10" xfId="3" applyNumberFormat="1" applyFont="1" applyFill="1" applyBorder="1"/>
    <xf numFmtId="172" fontId="37" fillId="0" borderId="26" xfId="3" applyNumberFormat="1" applyFont="1" applyFill="1" applyBorder="1"/>
    <xf numFmtId="172" fontId="37" fillId="0" borderId="5" xfId="3" applyNumberFormat="1" applyFont="1" applyFill="1" applyBorder="1"/>
    <xf numFmtId="172" fontId="37" fillId="0" borderId="58" xfId="3" applyNumberFormat="1" applyFont="1" applyFill="1" applyBorder="1"/>
    <xf numFmtId="172" fontId="37" fillId="0" borderId="14" xfId="3" applyNumberFormat="1" applyFont="1" applyFill="1" applyBorder="1"/>
    <xf numFmtId="172" fontId="37" fillId="0" borderId="57" xfId="3" applyNumberFormat="1" applyFont="1" applyFill="1" applyBorder="1"/>
    <xf numFmtId="172" fontId="50" fillId="4" borderId="16" xfId="3" applyNumberFormat="1" applyFont="1" applyFill="1" applyBorder="1"/>
    <xf numFmtId="172" fontId="50" fillId="4" borderId="27" xfId="3" applyNumberFormat="1" applyFont="1" applyFill="1" applyBorder="1"/>
    <xf numFmtId="172" fontId="37" fillId="0" borderId="51" xfId="3" applyNumberFormat="1" applyFont="1" applyFill="1" applyBorder="1"/>
    <xf numFmtId="172" fontId="37" fillId="0" borderId="52" xfId="3" applyNumberFormat="1" applyFont="1" applyFill="1" applyBorder="1"/>
    <xf numFmtId="172" fontId="37" fillId="0" borderId="20" xfId="3" applyNumberFormat="1" applyFont="1" applyFill="1" applyBorder="1"/>
    <xf numFmtId="172" fontId="37" fillId="0" borderId="56" xfId="3" applyNumberFormat="1" applyFont="1" applyFill="1" applyBorder="1"/>
    <xf numFmtId="172" fontId="50" fillId="4" borderId="47" xfId="3" applyNumberFormat="1" applyFont="1" applyFill="1" applyBorder="1"/>
    <xf numFmtId="172" fontId="50" fillId="4" borderId="14" xfId="3" applyNumberFormat="1" applyFont="1" applyFill="1" applyBorder="1"/>
    <xf numFmtId="172" fontId="50" fillId="4" borderId="57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164" fontId="42" fillId="0" borderId="10" xfId="3" applyFont="1" applyFill="1" applyBorder="1" applyAlignment="1">
      <alignment horizontal="left" vertical="center" wrapText="1" readingOrder="1"/>
    </xf>
    <xf numFmtId="164" fontId="42" fillId="0" borderId="2" xfId="3" applyFont="1" applyFill="1" applyBorder="1" applyAlignment="1">
      <alignment horizontal="left" vertical="center" wrapText="1" readingOrder="1"/>
    </xf>
    <xf numFmtId="164" fontId="42" fillId="0" borderId="20" xfId="3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0" xfId="0" applyNumberFormat="1" applyFont="1" applyFill="1" applyBorder="1" applyAlignment="1">
      <alignment horizontal="center" vertical="center" wrapText="1" readingOrder="1"/>
    </xf>
    <xf numFmtId="0" fontId="55" fillId="0" borderId="1" xfId="0" applyNumberFormat="1" applyFont="1" applyFill="1" applyBorder="1" applyAlignment="1">
      <alignment horizontal="center" vertical="center" wrapText="1" readingOrder="1"/>
    </xf>
    <xf numFmtId="0" fontId="55" fillId="0" borderId="1" xfId="0" applyNumberFormat="1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vertical="center" wrapText="1" readingOrder="1"/>
    </xf>
    <xf numFmtId="165" fontId="55" fillId="0" borderId="1" xfId="0" applyNumberFormat="1" applyFont="1" applyFill="1" applyBorder="1" applyAlignment="1">
      <alignment horizontal="right" vertical="center" wrapText="1" readingOrder="1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6" fillId="0" borderId="1" xfId="0" applyNumberFormat="1" applyFont="1" applyFill="1" applyBorder="1" applyAlignment="1">
      <alignment horizontal="right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Porcentual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10"/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6.0698297028777978E-2"/>
          <c:y val="0.12303379840677812"/>
          <c:w val="0.64060341178153646"/>
          <c:h val="0.74947115163236178"/>
        </c:manualLayout>
      </c:layout>
      <c:bar3DChart>
        <c:barDir val="col"/>
        <c:grouping val="clustered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-4.796163069544369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14E-3"/>
                  <c:y val="-8.7719298245614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43E-3"/>
                  <c:y val="-3.50877192982456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94E-3"/>
                  <c:y val="-1.7543859649122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0.45165632878176992</c:v>
                </c:pt>
                <c:pt idx="2">
                  <c:v>0.91983862874214917</c:v>
                </c:pt>
                <c:pt idx="3">
                  <c:v>0.39880164131112594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1.1461456717356593</c:v>
                </c:pt>
                <c:pt idx="2">
                  <c:v>0.93122178299834424</c:v>
                </c:pt>
                <c:pt idx="3">
                  <c:v>0.43815224377795797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0.93004323264565614</c:v>
                </c:pt>
                <c:pt idx="1">
                  <c:v>0.70409586619283893</c:v>
                </c:pt>
                <c:pt idx="2">
                  <c:v>0.92397628502711171</c:v>
                </c:pt>
                <c:pt idx="3">
                  <c:v>0.41310516948525589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shape val="cylinder"/>
        <c:axId val="96615424"/>
        <c:axId val="96641792"/>
        <c:axId val="0"/>
      </c:bar3DChart>
      <c:catAx>
        <c:axId val="966154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6641792"/>
        <c:crosses val="autoZero"/>
        <c:auto val="1"/>
        <c:lblAlgn val="ctr"/>
        <c:lblOffset val="100"/>
      </c:catAx>
      <c:valAx>
        <c:axId val="9664179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66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9"/>
          <c:w val="0.23899882926202642"/>
          <c:h val="0.41008403554818806"/>
        </c:manualLayout>
      </c:layout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74"/>
          <c:y val="4.2367454068241491E-3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1151958875953903"/>
          <c:y val="0.11915122323375522"/>
          <c:w val="0.4969360408896259"/>
          <c:h val="0.77882306700005088"/>
        </c:manualLayout>
      </c:layout>
      <c:bar3DChart>
        <c:barDir val="col"/>
        <c:grouping val="stacked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9567.8560529699989</c:v>
                </c:pt>
                <c:pt idx="1">
                  <c:v>8448.1860534200005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13865.403838049999</c:v>
                </c:pt>
                <c:pt idx="1">
                  <c:v>5300.5110539999996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23433.259891019996</c:v>
                </c:pt>
                <c:pt idx="1">
                  <c:v>13748.697107420001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shape val="cylinder"/>
        <c:axId val="96105216"/>
        <c:axId val="96106752"/>
        <c:axId val="0"/>
      </c:bar3DChart>
      <c:catAx>
        <c:axId val="96105216"/>
        <c:scaling>
          <c:orientation val="minMax"/>
        </c:scaling>
        <c:axPos val="b"/>
        <c:numFmt formatCode="General" sourceLinked="1"/>
        <c:tickLblPos val="nextTo"/>
        <c:crossAx val="96106752"/>
        <c:crosses val="autoZero"/>
        <c:auto val="1"/>
        <c:lblAlgn val="ctr"/>
        <c:lblOffset val="100"/>
      </c:catAx>
      <c:valAx>
        <c:axId val="961067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610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5"/>
          <c:w val="0.32085475011845105"/>
          <c:h val="0.47824158299351793"/>
        </c:manualLayout>
      </c:layout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2"/>
          <c:y val="2.0325206504898294E-3"/>
        </c:manualLayout>
      </c:layout>
      <c:overlay val="1"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RESUMEN!$B$111:$D$111</c:f>
              <c:strCache>
                <c:ptCount val="1"/>
                <c:pt idx="0">
                  <c:v>C-113-1000 CSF 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44.098705627160221</c:v>
                </c:pt>
                <c:pt idx="1">
                  <c:v>29.894752762082334</c:v>
                </c:pt>
                <c:pt idx="2">
                  <c:v>29.073458601717267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1"/>
                <c:pt idx="0">
                  <c:v>C-123-1000-4 CSF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89.090237295871404</c:v>
                </c:pt>
                <c:pt idx="1">
                  <c:v>31.703333154267227</c:v>
                </c:pt>
                <c:pt idx="2">
                  <c:v>31.703333154267227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56.751841477088817</c:v>
                </c:pt>
                <c:pt idx="1">
                  <c:v>14.574493292207322</c:v>
                </c:pt>
                <c:pt idx="2">
                  <c:v>14.089395016456653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58.942767185808563</c:v>
                </c:pt>
                <c:pt idx="1">
                  <c:v>20.322349606445577</c:v>
                </c:pt>
                <c:pt idx="2">
                  <c:v>20.322349606445577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1"/>
                <c:pt idx="0">
                  <c:v>C-520-1000-10 CSF 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40.573098928863779</c:v>
                </c:pt>
                <c:pt idx="1">
                  <c:v>15.946232295273441</c:v>
                </c:pt>
                <c:pt idx="2">
                  <c:v>15.946232295273441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shape val="cylinder"/>
        <c:axId val="96896512"/>
        <c:axId val="96898048"/>
        <c:axId val="0"/>
      </c:bar3DChart>
      <c:catAx>
        <c:axId val="968965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6898048"/>
        <c:crosses val="autoZero"/>
        <c:auto val="1"/>
        <c:lblAlgn val="ctr"/>
        <c:lblOffset val="100"/>
      </c:catAx>
      <c:valAx>
        <c:axId val="9689804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6896512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/>
    <row r="30" spans="1:26">
      <c r="O30" s="19" t="s">
        <v>333</v>
      </c>
    </row>
    <row r="31" spans="1:26">
      <c r="O31" s="20"/>
    </row>
    <row r="32" spans="1:26">
      <c r="O32" s="21" t="s">
        <v>334</v>
      </c>
    </row>
    <row r="33" spans="15:15">
      <c r="O33" s="21" t="s">
        <v>335</v>
      </c>
    </row>
    <row r="34" spans="15:15">
      <c r="O34" s="21" t="s">
        <v>336</v>
      </c>
    </row>
    <row r="35" spans="15:15">
      <c r="O35" s="19" t="s">
        <v>337</v>
      </c>
    </row>
    <row r="36" spans="15:15">
      <c r="O36" s="20"/>
    </row>
    <row r="37" spans="15:15">
      <c r="O37" s="21" t="s">
        <v>338</v>
      </c>
    </row>
    <row r="38" spans="15:15">
      <c r="O38" s="21" t="s">
        <v>339</v>
      </c>
    </row>
    <row r="39" spans="15:15">
      <c r="O39" s="19" t="s">
        <v>340</v>
      </c>
    </row>
    <row r="40" spans="15:15">
      <c r="O40" s="19"/>
    </row>
    <row r="41" spans="15:1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>
      <c r="U133" s="8"/>
    </row>
    <row r="134" spans="1:28">
      <c r="U134" s="8"/>
      <c r="X134" s="8"/>
    </row>
    <row r="135" spans="1:28">
      <c r="U135" s="8"/>
    </row>
    <row r="136" spans="1:28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>
      <c r="W144" s="16"/>
      <c r="X144" s="16"/>
      <c r="Y144" s="16"/>
    </row>
    <row r="145" spans="23:26">
      <c r="W145" s="16"/>
      <c r="X145" s="16"/>
      <c r="Y145" s="16"/>
    </row>
    <row r="146" spans="23:26">
      <c r="Y146" s="16"/>
      <c r="Z146" s="16"/>
    </row>
    <row r="147" spans="23:26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Z54"/>
  <sheetViews>
    <sheetView showGridLines="0" tabSelected="1" topLeftCell="L1" zoomScale="90" zoomScaleNormal="90" workbookViewId="0">
      <selection activeCell="B5" sqref="B5"/>
    </sheetView>
  </sheetViews>
  <sheetFormatPr baseColWidth="10" defaultColWidth="11.42578125" defaultRowHeight="1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>
      <c r="B2" s="279" t="s">
        <v>347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132"/>
    </row>
    <row r="3" spans="2:26" ht="14.25">
      <c r="B3" s="279" t="s">
        <v>348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133"/>
    </row>
    <row r="4" spans="2:26" ht="14.25">
      <c r="B4" s="279" t="s">
        <v>419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132" t="str">
        <f>+TRIM(B4)</f>
        <v>Ejecución Presupuestal Acumulada a 30 de JUNIO de 2020</v>
      </c>
    </row>
    <row r="5" spans="2:26" ht="15" thickBot="1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>
      <c r="B6" s="173" t="s">
        <v>9</v>
      </c>
      <c r="C6" s="174" t="s">
        <v>10</v>
      </c>
      <c r="D6" s="174" t="s">
        <v>11</v>
      </c>
      <c r="E6" s="174" t="s">
        <v>12</v>
      </c>
      <c r="F6" s="174" t="s">
        <v>13</v>
      </c>
      <c r="G6" s="174" t="s">
        <v>14</v>
      </c>
      <c r="H6" s="174" t="s">
        <v>17</v>
      </c>
      <c r="I6" s="174" t="s">
        <v>18</v>
      </c>
      <c r="J6" s="174" t="s">
        <v>19</v>
      </c>
      <c r="K6" s="174" t="s">
        <v>20</v>
      </c>
      <c r="L6" s="174" t="s">
        <v>21</v>
      </c>
      <c r="M6" s="174" t="s">
        <v>22</v>
      </c>
      <c r="N6" s="174" t="s">
        <v>23</v>
      </c>
      <c r="O6" s="176" t="s">
        <v>24</v>
      </c>
      <c r="P6" s="174" t="s">
        <v>25</v>
      </c>
      <c r="Q6" s="174" t="s">
        <v>26</v>
      </c>
      <c r="R6" s="174" t="s">
        <v>27</v>
      </c>
      <c r="S6" s="175" t="s">
        <v>28</v>
      </c>
      <c r="T6" s="177" t="s">
        <v>29</v>
      </c>
      <c r="U6" s="174" t="s">
        <v>30</v>
      </c>
      <c r="V6" s="178" t="s">
        <v>31</v>
      </c>
      <c r="W6" s="180" t="s">
        <v>342</v>
      </c>
      <c r="X6" s="179" t="s">
        <v>343</v>
      </c>
      <c r="Y6" s="181" t="s">
        <v>344</v>
      </c>
    </row>
    <row r="7" spans="2:26" ht="24" customHeight="1">
      <c r="B7" s="197" t="s">
        <v>35</v>
      </c>
      <c r="C7" s="198" t="s">
        <v>383</v>
      </c>
      <c r="D7" s="198" t="s">
        <v>383</v>
      </c>
      <c r="E7" s="198" t="s">
        <v>383</v>
      </c>
      <c r="F7" s="198"/>
      <c r="G7" s="136"/>
      <c r="H7" s="136" t="s">
        <v>38</v>
      </c>
      <c r="I7" s="136">
        <v>10</v>
      </c>
      <c r="J7" s="136" t="s">
        <v>40</v>
      </c>
      <c r="K7" s="199" t="str">
        <f>+'Datos Iniciales'!P5</f>
        <v>SALARIO</v>
      </c>
      <c r="L7" s="210">
        <f>+'Datos Iniciales'!Q5</f>
        <v>12013000000</v>
      </c>
      <c r="M7" s="210">
        <f>+'Datos Iniciales'!R5</f>
        <v>0</v>
      </c>
      <c r="N7" s="210">
        <f>+'Datos Iniciales'!S5</f>
        <v>250000000</v>
      </c>
      <c r="O7" s="210">
        <f>+'Datos Iniciales'!T5</f>
        <v>11763000000</v>
      </c>
      <c r="P7" s="210">
        <f>+'Datos Iniciales'!U5</f>
        <v>0</v>
      </c>
      <c r="Q7" s="210">
        <f>+'Datos Iniciales'!V5</f>
        <v>11763000000</v>
      </c>
      <c r="R7" s="210">
        <f>+'Datos Iniciales'!W5</f>
        <v>0</v>
      </c>
      <c r="S7" s="210">
        <f>+'Datos Iniciales'!X5</f>
        <v>5197206671</v>
      </c>
      <c r="T7" s="210">
        <f>+'Datos Iniciales'!Y5</f>
        <v>5193684578</v>
      </c>
      <c r="U7" s="210">
        <f>+'Datos Iniciales'!Z5</f>
        <v>5193684578</v>
      </c>
      <c r="V7" s="211">
        <f>+'Datos Iniciales'!AA5</f>
        <v>5193684578</v>
      </c>
      <c r="W7" s="207">
        <f t="shared" ref="W7:W9" si="0">+S7/O7*100</f>
        <v>44.182663189662499</v>
      </c>
      <c r="X7" s="161">
        <f>+T7/O7*100</f>
        <v>44.152721057553343</v>
      </c>
      <c r="Y7" s="162">
        <f t="shared" ref="Y7" si="1">+V7/O7*100</f>
        <v>44.152721057553343</v>
      </c>
    </row>
    <row r="8" spans="2:26" ht="24" customHeight="1">
      <c r="B8" s="200" t="s">
        <v>35</v>
      </c>
      <c r="C8" s="194" t="s">
        <v>383</v>
      </c>
      <c r="D8" s="194" t="s">
        <v>383</v>
      </c>
      <c r="E8" s="194" t="s">
        <v>386</v>
      </c>
      <c r="F8" s="194"/>
      <c r="G8" s="137"/>
      <c r="H8" s="137" t="s">
        <v>38</v>
      </c>
      <c r="I8" s="137">
        <v>10</v>
      </c>
      <c r="J8" s="137" t="s">
        <v>40</v>
      </c>
      <c r="K8" s="195" t="str">
        <f>+'Datos Iniciales'!P6</f>
        <v>CONTRIBUCIONES INHERENTES A LA NÓMINA</v>
      </c>
      <c r="L8" s="212">
        <f>+'Datos Iniciales'!Q6</f>
        <v>4273000000</v>
      </c>
      <c r="M8" s="212">
        <f>+'Datos Iniciales'!R6</f>
        <v>0</v>
      </c>
      <c r="N8" s="212">
        <f>+'Datos Iniciales'!S6</f>
        <v>0</v>
      </c>
      <c r="O8" s="212">
        <f>+'Datos Iniciales'!T6</f>
        <v>4273000000</v>
      </c>
      <c r="P8" s="212">
        <f>+'Datos Iniciales'!U6</f>
        <v>0</v>
      </c>
      <c r="Q8" s="212">
        <f>+'Datos Iniciales'!V6</f>
        <v>4273000000</v>
      </c>
      <c r="R8" s="212">
        <f>+'Datos Iniciales'!W6</f>
        <v>0</v>
      </c>
      <c r="S8" s="212">
        <f>+'Datos Iniciales'!X6</f>
        <v>1664437979</v>
      </c>
      <c r="T8" s="212">
        <f>+'Datos Iniciales'!Y6</f>
        <v>1579347245</v>
      </c>
      <c r="U8" s="212">
        <f>+'Datos Iniciales'!Z6</f>
        <v>1579347245</v>
      </c>
      <c r="V8" s="213">
        <f>+'Datos Iniciales'!AA6</f>
        <v>1579250645</v>
      </c>
      <c r="W8" s="208">
        <f t="shared" si="0"/>
        <v>38.952445097121462</v>
      </c>
      <c r="X8" s="163">
        <f t="shared" ref="X8:X9" si="2">+T8/O8*100</f>
        <v>36.961086941259069</v>
      </c>
      <c r="Y8" s="164">
        <f t="shared" ref="Y8:Y9" si="3">+V8/O8*100</f>
        <v>36.958826234495675</v>
      </c>
    </row>
    <row r="9" spans="2:26" ht="24" customHeight="1" thickBot="1">
      <c r="B9" s="201" t="s">
        <v>35</v>
      </c>
      <c r="C9" s="202" t="s">
        <v>383</v>
      </c>
      <c r="D9" s="202" t="s">
        <v>383</v>
      </c>
      <c r="E9" s="202" t="s">
        <v>389</v>
      </c>
      <c r="F9" s="202"/>
      <c r="G9" s="138"/>
      <c r="H9" s="138" t="s">
        <v>38</v>
      </c>
      <c r="I9" s="138">
        <v>10</v>
      </c>
      <c r="J9" s="138" t="s">
        <v>40</v>
      </c>
      <c r="K9" s="203" t="str">
        <f>+'Datos Iniciales'!P7</f>
        <v>REMUNERACIONES NO CONSTITUTIVAS DE FACTOR SALARIAL</v>
      </c>
      <c r="L9" s="214">
        <f>+'Datos Iniciales'!Q7</f>
        <v>1680000000</v>
      </c>
      <c r="M9" s="214">
        <f>+'Datos Iniciales'!R7</f>
        <v>250000000</v>
      </c>
      <c r="N9" s="214">
        <f>+'Datos Iniciales'!S7</f>
        <v>0</v>
      </c>
      <c r="O9" s="214">
        <f>+'Datos Iniciales'!T7</f>
        <v>1930000000</v>
      </c>
      <c r="P9" s="214">
        <f>+'Datos Iniciales'!U7</f>
        <v>0</v>
      </c>
      <c r="Q9" s="214">
        <f>+'Datos Iniciales'!V7</f>
        <v>1930000000</v>
      </c>
      <c r="R9" s="214">
        <f>+'Datos Iniciales'!W7</f>
        <v>0</v>
      </c>
      <c r="S9" s="214">
        <f>+'Datos Iniciales'!X7</f>
        <v>815597903</v>
      </c>
      <c r="T9" s="214">
        <f>+'Datos Iniciales'!Y7</f>
        <v>814227954</v>
      </c>
      <c r="U9" s="214">
        <f>+'Datos Iniciales'!Z7</f>
        <v>814227954</v>
      </c>
      <c r="V9" s="215">
        <f>+'Datos Iniciales'!AA7</f>
        <v>814227954</v>
      </c>
      <c r="W9" s="209">
        <f t="shared" si="0"/>
        <v>42.258958704663215</v>
      </c>
      <c r="X9" s="165">
        <f t="shared" si="2"/>
        <v>42.18797689119171</v>
      </c>
      <c r="Y9" s="166">
        <f t="shared" si="3"/>
        <v>42.18797689119171</v>
      </c>
    </row>
    <row r="10" spans="2:26" ht="15.75" customHeight="1" thickBot="1"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67"/>
      <c r="X10" s="167"/>
      <c r="Y10" s="167"/>
    </row>
    <row r="11" spans="2:26" ht="24" customHeight="1">
      <c r="B11" s="197" t="s">
        <v>35</v>
      </c>
      <c r="C11" s="198" t="s">
        <v>386</v>
      </c>
      <c r="D11" s="198" t="s">
        <v>383</v>
      </c>
      <c r="E11" s="198"/>
      <c r="F11" s="136"/>
      <c r="G11" s="136"/>
      <c r="H11" s="136" t="s">
        <v>38</v>
      </c>
      <c r="I11" s="136">
        <v>10</v>
      </c>
      <c r="J11" s="136" t="s">
        <v>40</v>
      </c>
      <c r="K11" s="225" t="str">
        <f>+'Datos Iniciales'!P8</f>
        <v>ADQUISICIÓN DE ACTIVOS NO FINANCIEROS</v>
      </c>
      <c r="L11" s="210">
        <f>+'Datos Iniciales'!Q8</f>
        <v>88600000</v>
      </c>
      <c r="M11" s="210">
        <f>+'Datos Iniciales'!R8</f>
        <v>0</v>
      </c>
      <c r="N11" s="210">
        <f>+'Datos Iniciales'!S8</f>
        <v>0</v>
      </c>
      <c r="O11" s="210">
        <f>+'Datos Iniciales'!T8</f>
        <v>88600000</v>
      </c>
      <c r="P11" s="210">
        <f>+'Datos Iniciales'!U8</f>
        <v>0</v>
      </c>
      <c r="Q11" s="210">
        <f>+'Datos Iniciales'!V8</f>
        <v>31600000</v>
      </c>
      <c r="R11" s="210">
        <f>+'Datos Iniciales'!W8</f>
        <v>57000000</v>
      </c>
      <c r="S11" s="210">
        <f>+'Datos Iniciales'!X8</f>
        <v>28985584</v>
      </c>
      <c r="T11" s="210">
        <f>+'Datos Iniciales'!Y8</f>
        <v>0</v>
      </c>
      <c r="U11" s="210">
        <f>+'Datos Iniciales'!Z8</f>
        <v>0</v>
      </c>
      <c r="V11" s="211">
        <f>+'Datos Iniciales'!AA8</f>
        <v>0</v>
      </c>
      <c r="W11" s="196">
        <f>+S11/O11*100</f>
        <v>32.715106094808128</v>
      </c>
      <c r="X11" s="161">
        <f t="shared" ref="X11:X12" si="4">+T11/O11*100</f>
        <v>0</v>
      </c>
      <c r="Y11" s="162">
        <f t="shared" ref="Y11:Y12" si="5">+V11/O11*100</f>
        <v>0</v>
      </c>
    </row>
    <row r="12" spans="2:26" ht="24" customHeight="1" thickBot="1">
      <c r="B12" s="201" t="s">
        <v>35</v>
      </c>
      <c r="C12" s="202" t="s">
        <v>386</v>
      </c>
      <c r="D12" s="202" t="s">
        <v>386</v>
      </c>
      <c r="E12" s="202"/>
      <c r="F12" s="138"/>
      <c r="G12" s="138"/>
      <c r="H12" s="138" t="s">
        <v>38</v>
      </c>
      <c r="I12" s="138">
        <v>10</v>
      </c>
      <c r="J12" s="138" t="s">
        <v>40</v>
      </c>
      <c r="K12" s="226" t="str">
        <f>+'Datos Iniciales'!P9</f>
        <v>ADQUISICIONES DIFERENTES DE ACTIVOS</v>
      </c>
      <c r="L12" s="214">
        <f>+'Datos Iniciales'!Q9</f>
        <v>2496100000</v>
      </c>
      <c r="M12" s="214">
        <f>+'Datos Iniciales'!R9</f>
        <v>0</v>
      </c>
      <c r="N12" s="214">
        <f>+'Datos Iniciales'!S9</f>
        <v>4650850</v>
      </c>
      <c r="O12" s="214">
        <f>+'Datos Iniciales'!T9</f>
        <v>2491449150</v>
      </c>
      <c r="P12" s="214">
        <f>+'Datos Iniciales'!U9</f>
        <v>0</v>
      </c>
      <c r="Q12" s="214">
        <f>+'Datos Iniciales'!V9</f>
        <v>2228650540.6399999</v>
      </c>
      <c r="R12" s="214">
        <f>+'Datos Iniciales'!W9</f>
        <v>262798609.36000001</v>
      </c>
      <c r="S12" s="214">
        <f>+'Datos Iniciales'!X9</f>
        <v>1651659579.97</v>
      </c>
      <c r="T12" s="214">
        <f>+'Datos Iniciales'!Y9</f>
        <v>658239823.41999996</v>
      </c>
      <c r="U12" s="214">
        <f>+'Datos Iniciales'!Z9</f>
        <v>658239823.41999996</v>
      </c>
      <c r="V12" s="215">
        <f>+'Datos Iniciales'!AA9</f>
        <v>658239823.41999996</v>
      </c>
      <c r="W12" s="204">
        <f>+S12/O12*100</f>
        <v>66.293128237034267</v>
      </c>
      <c r="X12" s="165">
        <f t="shared" si="4"/>
        <v>26.419958176549578</v>
      </c>
      <c r="Y12" s="166">
        <f t="shared" si="5"/>
        <v>26.419958176549578</v>
      </c>
    </row>
    <row r="13" spans="2:26" ht="15.75" customHeight="1" thickBot="1"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67"/>
      <c r="X13" s="167"/>
      <c r="Y13" s="167"/>
    </row>
    <row r="14" spans="2:26" ht="24" customHeight="1">
      <c r="B14" s="197" t="s">
        <v>35</v>
      </c>
      <c r="C14" s="198" t="s">
        <v>389</v>
      </c>
      <c r="D14" s="198" t="s">
        <v>396</v>
      </c>
      <c r="E14" s="198" t="s">
        <v>386</v>
      </c>
      <c r="F14" s="198" t="s">
        <v>397</v>
      </c>
      <c r="G14" s="136"/>
      <c r="H14" s="198" t="s">
        <v>38</v>
      </c>
      <c r="I14" s="198" t="s">
        <v>39</v>
      </c>
      <c r="J14" s="198" t="s">
        <v>40</v>
      </c>
      <c r="K14" s="227" t="str">
        <f>+'Datos Iniciales'!P10</f>
        <v>MESADAS PENSIONALES (DE PENSIONES)</v>
      </c>
      <c r="L14" s="216">
        <f>+'Datos Iniciales'!Q10</f>
        <v>232000000</v>
      </c>
      <c r="M14" s="216">
        <f>+'Datos Iniciales'!R10</f>
        <v>0</v>
      </c>
      <c r="N14" s="216">
        <f>+'Datos Iniciales'!S10</f>
        <v>0</v>
      </c>
      <c r="O14" s="216">
        <f>+'Datos Iniciales'!T10</f>
        <v>232000000</v>
      </c>
      <c r="P14" s="216">
        <f>+'Datos Iniciales'!U10</f>
        <v>0</v>
      </c>
      <c r="Q14" s="216">
        <f>+'Datos Iniciales'!V10</f>
        <v>232000000</v>
      </c>
      <c r="R14" s="216">
        <f>+'Datos Iniciales'!W10</f>
        <v>0</v>
      </c>
      <c r="S14" s="216">
        <f>+'Datos Iniciales'!X10</f>
        <v>117002379</v>
      </c>
      <c r="T14" s="216">
        <f>+'Datos Iniciales'!Y10</f>
        <v>117002379</v>
      </c>
      <c r="U14" s="216">
        <f>+'Datos Iniciales'!Z10</f>
        <v>117002379</v>
      </c>
      <c r="V14" s="217">
        <f>+'Datos Iniciales'!AA10</f>
        <v>117002379</v>
      </c>
      <c r="W14" s="207">
        <f>+S14/O14*100</f>
        <v>50.432059913793104</v>
      </c>
      <c r="X14" s="161">
        <f>+T14/O14*100</f>
        <v>50.432059913793104</v>
      </c>
      <c r="Y14" s="162">
        <f>+V14/O14*100</f>
        <v>50.432059913793104</v>
      </c>
    </row>
    <row r="15" spans="2:26" ht="24" customHeight="1">
      <c r="B15" s="200" t="s">
        <v>35</v>
      </c>
      <c r="C15" s="194" t="s">
        <v>389</v>
      </c>
      <c r="D15" s="194" t="s">
        <v>396</v>
      </c>
      <c r="E15" s="194" t="s">
        <v>386</v>
      </c>
      <c r="F15" s="194" t="s">
        <v>400</v>
      </c>
      <c r="G15" s="137"/>
      <c r="H15" s="194" t="s">
        <v>38</v>
      </c>
      <c r="I15" s="194" t="s">
        <v>39</v>
      </c>
      <c r="J15" s="194" t="s">
        <v>40</v>
      </c>
      <c r="K15" s="228" t="str">
        <f>+'Datos Iniciales'!P11</f>
        <v>INCAPACIDADES Y LICENCIAS DE MATERNIDAD Y PATERNIDAD (NO DE PENSIONES)</v>
      </c>
      <c r="L15" s="218">
        <f>+'Datos Iniciales'!Q11</f>
        <v>80000000</v>
      </c>
      <c r="M15" s="218">
        <f>+'Datos Iniciales'!R11</f>
        <v>0</v>
      </c>
      <c r="N15" s="218">
        <f>+'Datos Iniciales'!S11</f>
        <v>0</v>
      </c>
      <c r="O15" s="218">
        <f>+'Datos Iniciales'!T11</f>
        <v>80000000</v>
      </c>
      <c r="P15" s="218">
        <f>+'Datos Iniciales'!U11</f>
        <v>0</v>
      </c>
      <c r="Q15" s="218">
        <f>+'Datos Iniciales'!V11</f>
        <v>80000000</v>
      </c>
      <c r="R15" s="218">
        <f>+'Datos Iniciales'!W11</f>
        <v>0</v>
      </c>
      <c r="S15" s="218">
        <f>+'Datos Iniciales'!X11</f>
        <v>53497107</v>
      </c>
      <c r="T15" s="218">
        <f>+'Datos Iniciales'!Y11</f>
        <v>46215224</v>
      </c>
      <c r="U15" s="218">
        <f>+'Datos Iniciales'!Z11</f>
        <v>46215224</v>
      </c>
      <c r="V15" s="219">
        <f>+'Datos Iniciales'!AA11</f>
        <v>46215224</v>
      </c>
      <c r="W15" s="208">
        <f t="shared" ref="W15:W18" si="6">+S15/O15*100</f>
        <v>66.871383750000007</v>
      </c>
      <c r="X15" s="163">
        <f t="shared" ref="X15:X18" si="7">+T15/O15*100</f>
        <v>57.769030000000001</v>
      </c>
      <c r="Y15" s="164">
        <f t="shared" ref="Y15:Y18" si="8">+V15/O15*100</f>
        <v>57.769030000000001</v>
      </c>
    </row>
    <row r="16" spans="2:26" ht="24" customHeight="1">
      <c r="B16" s="200" t="s">
        <v>35</v>
      </c>
      <c r="C16" s="194" t="s">
        <v>389</v>
      </c>
      <c r="D16" s="194" t="s">
        <v>39</v>
      </c>
      <c r="E16" s="194" t="s">
        <v>383</v>
      </c>
      <c r="F16" s="194" t="s">
        <v>397</v>
      </c>
      <c r="G16" s="137"/>
      <c r="H16" s="194" t="s">
        <v>38</v>
      </c>
      <c r="I16" s="194" t="s">
        <v>62</v>
      </c>
      <c r="J16" s="194" t="s">
        <v>40</v>
      </c>
      <c r="K16" s="228" t="str">
        <f>+'Datos Iniciales'!P12</f>
        <v>SENTENCIAS</v>
      </c>
      <c r="L16" s="218">
        <f>+'Datos Iniciales'!Q12</f>
        <v>220400000</v>
      </c>
      <c r="M16" s="218">
        <f>+'Datos Iniciales'!R12</f>
        <v>0</v>
      </c>
      <c r="N16" s="218">
        <f>+'Datos Iniciales'!S12</f>
        <v>0</v>
      </c>
      <c r="O16" s="218">
        <f>+'Datos Iniciales'!T12</f>
        <v>220400000</v>
      </c>
      <c r="P16" s="218">
        <f>+'Datos Iniciales'!U12</f>
        <v>0</v>
      </c>
      <c r="Q16" s="218">
        <f>+'Datos Iniciales'!V12</f>
        <v>0</v>
      </c>
      <c r="R16" s="218">
        <f>+'Datos Iniciales'!W12</f>
        <v>220400000</v>
      </c>
      <c r="S16" s="218">
        <f>+'Datos Iniciales'!X12</f>
        <v>0</v>
      </c>
      <c r="T16" s="218">
        <f>+'Datos Iniciales'!Y12</f>
        <v>0</v>
      </c>
      <c r="U16" s="218">
        <f>+'Datos Iniciales'!Z12</f>
        <v>0</v>
      </c>
      <c r="V16" s="219">
        <f>+'Datos Iniciales'!AA12</f>
        <v>0</v>
      </c>
      <c r="W16" s="208">
        <f t="shared" si="6"/>
        <v>0</v>
      </c>
      <c r="X16" s="163">
        <f t="shared" si="7"/>
        <v>0</v>
      </c>
      <c r="Y16" s="164">
        <f t="shared" si="8"/>
        <v>0</v>
      </c>
    </row>
    <row r="17" spans="2:25" ht="24" customHeight="1">
      <c r="B17" s="200" t="s">
        <v>35</v>
      </c>
      <c r="C17" s="194" t="s">
        <v>404</v>
      </c>
      <c r="D17" s="194" t="s">
        <v>383</v>
      </c>
      <c r="E17" s="194"/>
      <c r="F17" s="194"/>
      <c r="G17" s="137"/>
      <c r="H17" s="194" t="s">
        <v>38</v>
      </c>
      <c r="I17" s="194" t="s">
        <v>39</v>
      </c>
      <c r="J17" s="194" t="s">
        <v>40</v>
      </c>
      <c r="K17" s="228" t="str">
        <f>+'Datos Iniciales'!P13</f>
        <v>IMPUESTOS</v>
      </c>
      <c r="L17" s="218">
        <f>+'Datos Iniciales'!Q13</f>
        <v>40830000</v>
      </c>
      <c r="M17" s="218">
        <f>+'Datos Iniciales'!R13</f>
        <v>4650850</v>
      </c>
      <c r="N17" s="218">
        <f>+'Datos Iniciales'!S13</f>
        <v>0</v>
      </c>
      <c r="O17" s="218">
        <f>+'Datos Iniciales'!T13</f>
        <v>45480850</v>
      </c>
      <c r="P17" s="218">
        <f>+'Datos Iniciales'!U13</f>
        <v>0</v>
      </c>
      <c r="Q17" s="218">
        <f>+'Datos Iniciales'!V13</f>
        <v>40830000</v>
      </c>
      <c r="R17" s="218">
        <f>+'Datos Iniciales'!W13</f>
        <v>4650850</v>
      </c>
      <c r="S17" s="218">
        <f>+'Datos Iniciales'!X13</f>
        <v>39468850</v>
      </c>
      <c r="T17" s="218">
        <f>+'Datos Iniciales'!Y13</f>
        <v>39468850</v>
      </c>
      <c r="U17" s="218">
        <f>+'Datos Iniciales'!Z13</f>
        <v>39468850</v>
      </c>
      <c r="V17" s="219">
        <f>+'Datos Iniciales'!AA13</f>
        <v>39468850</v>
      </c>
      <c r="W17" s="208">
        <f t="shared" si="6"/>
        <v>86.781249690803932</v>
      </c>
      <c r="X17" s="163">
        <f t="shared" si="7"/>
        <v>86.781249690803932</v>
      </c>
      <c r="Y17" s="164">
        <f t="shared" si="8"/>
        <v>86.781249690803932</v>
      </c>
    </row>
    <row r="18" spans="2:25" ht="24" customHeight="1" thickBot="1">
      <c r="B18" s="201" t="s">
        <v>35</v>
      </c>
      <c r="C18" s="202" t="s">
        <v>404</v>
      </c>
      <c r="D18" s="202" t="s">
        <v>396</v>
      </c>
      <c r="E18" s="202" t="s">
        <v>383</v>
      </c>
      <c r="F18" s="202"/>
      <c r="G18" s="138"/>
      <c r="H18" s="202" t="s">
        <v>38</v>
      </c>
      <c r="I18" s="202" t="s">
        <v>62</v>
      </c>
      <c r="J18" s="202" t="s">
        <v>63</v>
      </c>
      <c r="K18" s="229" t="str">
        <f>+'Datos Iniciales'!P14</f>
        <v>CUOTA DE FISCALIZACIÓN Y AUDITAJE</v>
      </c>
      <c r="L18" s="220">
        <f>+'Datos Iniciales'!Q14</f>
        <v>60000000</v>
      </c>
      <c r="M18" s="220">
        <f>+'Datos Iniciales'!R14</f>
        <v>0</v>
      </c>
      <c r="N18" s="220">
        <f>+'Datos Iniciales'!S14</f>
        <v>0</v>
      </c>
      <c r="O18" s="220">
        <f>+'Datos Iniciales'!T14</f>
        <v>60000000</v>
      </c>
      <c r="P18" s="220">
        <f>+'Datos Iniciales'!U14</f>
        <v>0</v>
      </c>
      <c r="Q18" s="220">
        <f>+'Datos Iniciales'!V14</f>
        <v>0</v>
      </c>
      <c r="R18" s="220">
        <f>+'Datos Iniciales'!W14</f>
        <v>60000000</v>
      </c>
      <c r="S18" s="220">
        <f>+'Datos Iniciales'!X14</f>
        <v>0</v>
      </c>
      <c r="T18" s="220">
        <f>+'Datos Iniciales'!Y14</f>
        <v>0</v>
      </c>
      <c r="U18" s="220">
        <f>+'Datos Iniciales'!Z14</f>
        <v>0</v>
      </c>
      <c r="V18" s="221">
        <f>+'Datos Iniciales'!AA14</f>
        <v>0</v>
      </c>
      <c r="W18" s="209">
        <f t="shared" si="6"/>
        <v>0</v>
      </c>
      <c r="X18" s="165">
        <f t="shared" si="7"/>
        <v>0</v>
      </c>
      <c r="Y18" s="166">
        <f t="shared" si="8"/>
        <v>0</v>
      </c>
    </row>
    <row r="19" spans="2:25" ht="14.25" customHeight="1">
      <c r="B19" s="142"/>
      <c r="C19" s="142"/>
      <c r="D19" s="142"/>
      <c r="E19" s="142"/>
      <c r="F19" s="142"/>
      <c r="G19" s="142"/>
      <c r="H19" s="142"/>
      <c r="I19" s="142"/>
      <c r="J19" s="142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72"/>
      <c r="Y19" s="172"/>
    </row>
    <row r="20" spans="2:25" ht="3" customHeight="1" thickBot="1">
      <c r="B20" s="139"/>
      <c r="C20" s="139"/>
      <c r="D20" s="139"/>
      <c r="E20" s="139"/>
      <c r="F20" s="139"/>
      <c r="G20" s="139"/>
      <c r="H20" s="139"/>
      <c r="I20" s="139"/>
      <c r="J20" s="139"/>
      <c r="K20" s="140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67"/>
      <c r="X20" s="167"/>
      <c r="Y20" s="167"/>
    </row>
    <row r="21" spans="2:25" ht="33" customHeight="1">
      <c r="B21" s="197" t="s">
        <v>71</v>
      </c>
      <c r="C21" s="198" t="s">
        <v>377</v>
      </c>
      <c r="D21" s="198" t="s">
        <v>73</v>
      </c>
      <c r="E21" s="198" t="s">
        <v>36</v>
      </c>
      <c r="F21" s="136"/>
      <c r="G21" s="136"/>
      <c r="H21" s="198" t="s">
        <v>38</v>
      </c>
      <c r="I21" s="198" t="s">
        <v>62</v>
      </c>
      <c r="J21" s="198" t="s">
        <v>40</v>
      </c>
      <c r="K21" s="265" t="str">
        <f>+'Datos Iniciales'!P15</f>
        <v>MEJORAMIENTO DE LOS NIVELES DE EFICIENCIA Y PRODUCTIVIDAD DE LAS ENTIDADES PÚBLICAS DEL ORDEN NACIONAL Y TERRITORIAL.   NACIONAL</v>
      </c>
      <c r="L21" s="222">
        <f>+'Datos Iniciales'!Q15</f>
        <v>3401816590</v>
      </c>
      <c r="M21" s="222">
        <f>+'Datos Iniciales'!R15</f>
        <v>0</v>
      </c>
      <c r="N21" s="222">
        <f>+'Datos Iniciales'!S15</f>
        <v>0</v>
      </c>
      <c r="O21" s="222">
        <f>+'Datos Iniciales'!T15</f>
        <v>3401816590</v>
      </c>
      <c r="P21" s="222">
        <f>+'Datos Iniciales'!U15</f>
        <v>0</v>
      </c>
      <c r="Q21" s="222">
        <f>+'Datos Iniciales'!V15</f>
        <v>3155863762</v>
      </c>
      <c r="R21" s="222">
        <f>+'Datos Iniciales'!W15</f>
        <v>245952828</v>
      </c>
      <c r="S21" s="222">
        <f>+'Datos Iniciales'!X15</f>
        <v>1500157084</v>
      </c>
      <c r="T21" s="222">
        <f>+'Datos Iniciales'!Y15</f>
        <v>1016964659</v>
      </c>
      <c r="U21" s="222">
        <f>+'Datos Iniciales'!Z15</f>
        <v>1003993459</v>
      </c>
      <c r="V21" s="245">
        <f>+'Datos Iniciales'!AA15</f>
        <v>989025738</v>
      </c>
      <c r="W21" s="207">
        <f t="shared" ref="W21:W27" si="9">+S21/O21*100</f>
        <v>44.098705627160221</v>
      </c>
      <c r="X21" s="161">
        <f t="shared" ref="X21:X27" si="10">+T21/O21*100</f>
        <v>29.894752762082334</v>
      </c>
      <c r="Y21" s="162">
        <f t="shared" ref="Y21:Y27" si="11">+V21/O21*100</f>
        <v>29.073458601717267</v>
      </c>
    </row>
    <row r="22" spans="2:25" ht="36">
      <c r="B22" s="200" t="s">
        <v>71</v>
      </c>
      <c r="C22" s="194" t="s">
        <v>377</v>
      </c>
      <c r="D22" s="194" t="s">
        <v>73</v>
      </c>
      <c r="E22" s="194" t="s">
        <v>36</v>
      </c>
      <c r="F22" s="137"/>
      <c r="G22" s="137"/>
      <c r="H22" s="194" t="s">
        <v>38</v>
      </c>
      <c r="I22" s="194" t="s">
        <v>62</v>
      </c>
      <c r="J22" s="194" t="s">
        <v>63</v>
      </c>
      <c r="K22" s="266" t="str">
        <f>+'Datos Iniciales'!P16</f>
        <v>MEJORAMIENTO DE LOS NIVELES DE EFICIENCIA Y PRODUCTIVIDAD DE LAS ENTIDADES PÚBLICAS DEL ORDEN NACIONAL Y TERRITORIAL.   NACIONAL</v>
      </c>
      <c r="L22" s="223">
        <f>+'Datos Iniciales'!Q16</f>
        <v>0</v>
      </c>
      <c r="M22" s="223">
        <f>+'Datos Iniciales'!R16</f>
        <v>4848618997</v>
      </c>
      <c r="N22" s="223">
        <f>+'Datos Iniciales'!S16</f>
        <v>0</v>
      </c>
      <c r="O22" s="223">
        <f>+'Datos Iniciales'!T16</f>
        <v>4848618997</v>
      </c>
      <c r="P22" s="223">
        <f>+'Datos Iniciales'!U16</f>
        <v>0</v>
      </c>
      <c r="Q22" s="223">
        <f>+'Datos Iniciales'!V16</f>
        <v>4498313551</v>
      </c>
      <c r="R22" s="223">
        <f>+'Datos Iniciales'!W16</f>
        <v>350305446</v>
      </c>
      <c r="S22" s="223">
        <f>+'Datos Iniciales'!X16</f>
        <v>4319646170</v>
      </c>
      <c r="T22" s="223">
        <f>+'Datos Iniciales'!Y16</f>
        <v>1537173834</v>
      </c>
      <c r="U22" s="223">
        <f>+'Datos Iniciales'!Z16</f>
        <v>1537173834</v>
      </c>
      <c r="V22" s="246">
        <f>+'Datos Iniciales'!AA16</f>
        <v>1537173834</v>
      </c>
      <c r="W22" s="208">
        <f t="shared" si="9"/>
        <v>89.090237295871404</v>
      </c>
      <c r="X22" s="163">
        <f t="shared" si="10"/>
        <v>31.703333154267227</v>
      </c>
      <c r="Y22" s="164">
        <f t="shared" si="11"/>
        <v>31.703333154267227</v>
      </c>
    </row>
    <row r="23" spans="2:25" ht="36">
      <c r="B23" s="200" t="s">
        <v>71</v>
      </c>
      <c r="C23" s="194" t="s">
        <v>377</v>
      </c>
      <c r="D23" s="194" t="s">
        <v>73</v>
      </c>
      <c r="E23" s="194" t="s">
        <v>52</v>
      </c>
      <c r="F23" s="137"/>
      <c r="G23" s="137"/>
      <c r="H23" s="194" t="s">
        <v>38</v>
      </c>
      <c r="I23" s="194" t="s">
        <v>62</v>
      </c>
      <c r="J23" s="194" t="s">
        <v>40</v>
      </c>
      <c r="K23" s="266" t="str">
        <f>+'Datos Iniciales'!P17</f>
        <v>DISEÑO DE POLÍTICAS Y LINEAMIENTOS EN TEMAS DE FUNCIÓN PÚBLICA PARA EL MEJORAMIENTO CONTINUO DE LA ADMINISTRACIÓN PÚBLICA.   NACIONAL</v>
      </c>
      <c r="L23" s="223">
        <f>+'Datos Iniciales'!Q17</f>
        <v>4351349006</v>
      </c>
      <c r="M23" s="223">
        <f>+'Datos Iniciales'!R17</f>
        <v>0</v>
      </c>
      <c r="N23" s="223">
        <f>+'Datos Iniciales'!S17</f>
        <v>0</v>
      </c>
      <c r="O23" s="223">
        <f>+'Datos Iniciales'!T17</f>
        <v>4351349006</v>
      </c>
      <c r="P23" s="223">
        <f>+'Datos Iniciales'!U17</f>
        <v>0</v>
      </c>
      <c r="Q23" s="223">
        <f>+'Datos Iniciales'!V17</f>
        <v>4007747689</v>
      </c>
      <c r="R23" s="223">
        <f>+'Datos Iniciales'!W17</f>
        <v>343601317</v>
      </c>
      <c r="S23" s="223">
        <f>+'Datos Iniciales'!X17</f>
        <v>2469470690</v>
      </c>
      <c r="T23" s="223">
        <f>+'Datos Iniciales'!Y17</f>
        <v>634187069</v>
      </c>
      <c r="U23" s="223">
        <f>+'Datos Iniciales'!Z17</f>
        <v>634187069</v>
      </c>
      <c r="V23" s="246">
        <f>+'Datos Iniciales'!AA17</f>
        <v>613078750</v>
      </c>
      <c r="W23" s="208">
        <f t="shared" si="9"/>
        <v>56.751841477088817</v>
      </c>
      <c r="X23" s="163">
        <f t="shared" si="10"/>
        <v>14.574493292207322</v>
      </c>
      <c r="Y23" s="164">
        <f t="shared" si="11"/>
        <v>14.089395016456653</v>
      </c>
    </row>
    <row r="24" spans="2:25" ht="36">
      <c r="B24" s="200" t="s">
        <v>71</v>
      </c>
      <c r="C24" s="194" t="s">
        <v>377</v>
      </c>
      <c r="D24" s="194" t="s">
        <v>73</v>
      </c>
      <c r="E24" s="194" t="s">
        <v>52</v>
      </c>
      <c r="F24" s="137"/>
      <c r="G24" s="137"/>
      <c r="H24" s="194" t="s">
        <v>38</v>
      </c>
      <c r="I24" s="194" t="s">
        <v>62</v>
      </c>
      <c r="J24" s="194" t="s">
        <v>63</v>
      </c>
      <c r="K24" s="266" t="str">
        <f>+'Datos Iniciales'!P18</f>
        <v>DISEÑO DE POLÍTICAS Y LINEAMIENTOS EN TEMAS DE FUNCIÓN PÚBLICA PARA EL MEJORAMIENTO CONTINUO DE LA ADMINISTRACIÓN PÚBLICA.   NACIONAL</v>
      </c>
      <c r="L24" s="223">
        <f>+'Datos Iniciales'!Q18</f>
        <v>0</v>
      </c>
      <c r="M24" s="223">
        <f>+'Datos Iniciales'!R18</f>
        <v>5488158523</v>
      </c>
      <c r="N24" s="223">
        <f>+'Datos Iniciales'!S18</f>
        <v>0</v>
      </c>
      <c r="O24" s="223">
        <f>+'Datos Iniciales'!T18</f>
        <v>5488158523</v>
      </c>
      <c r="P24" s="223">
        <f>+'Datos Iniciales'!U18</f>
        <v>0</v>
      </c>
      <c r="Q24" s="223">
        <f>+'Datos Iniciales'!V18</f>
        <v>4930236670</v>
      </c>
      <c r="R24" s="223">
        <f>+'Datos Iniciales'!W18</f>
        <v>557921853</v>
      </c>
      <c r="S24" s="223">
        <f>+'Datos Iniciales'!X18</f>
        <v>3234872501</v>
      </c>
      <c r="T24" s="223">
        <f>+'Datos Iniciales'!Y18</f>
        <v>1115322762</v>
      </c>
      <c r="U24" s="223">
        <f>+'Datos Iniciales'!Z18</f>
        <v>1115322762</v>
      </c>
      <c r="V24" s="246">
        <f>+'Datos Iniciales'!AA18</f>
        <v>1115322762</v>
      </c>
      <c r="W24" s="208">
        <f t="shared" si="9"/>
        <v>58.942767185808563</v>
      </c>
      <c r="X24" s="163">
        <f t="shared" si="10"/>
        <v>20.322349606445577</v>
      </c>
      <c r="Y24" s="164">
        <f t="shared" si="11"/>
        <v>20.322349606445577</v>
      </c>
    </row>
    <row r="25" spans="2:25" ht="36">
      <c r="B25" s="200" t="s">
        <v>71</v>
      </c>
      <c r="C25" s="194" t="s">
        <v>376</v>
      </c>
      <c r="D25" s="194" t="s">
        <v>73</v>
      </c>
      <c r="E25" s="194" t="s">
        <v>43</v>
      </c>
      <c r="F25" s="137"/>
      <c r="G25" s="137"/>
      <c r="H25" s="194" t="s">
        <v>38</v>
      </c>
      <c r="I25" s="194" t="s">
        <v>62</v>
      </c>
      <c r="J25" s="194" t="s">
        <v>40</v>
      </c>
      <c r="K25" s="266" t="str">
        <f>+'Datos Iniciales'!P19</f>
        <v>MEJORAMIENTO DE LA IMAGEN Y FUNCIONALIDAD DEL EDIFICIO SEDE DEL DEPARTAMENTO ADMINISTRATIVO DE LA FUNCIÓN PÚBLICA  BOGOTÁ</v>
      </c>
      <c r="L25" s="223">
        <f>+'Datos Iniciales'!Q19</f>
        <v>1200000000</v>
      </c>
      <c r="M25" s="223">
        <f>+'Datos Iniciales'!R19</f>
        <v>0</v>
      </c>
      <c r="N25" s="223">
        <f>+'Datos Iniciales'!S19</f>
        <v>0</v>
      </c>
      <c r="O25" s="223">
        <f>+'Datos Iniciales'!T19</f>
        <v>1200000000</v>
      </c>
      <c r="P25" s="223">
        <f>+'Datos Iniciales'!U19</f>
        <v>0</v>
      </c>
      <c r="Q25" s="223">
        <f>+'Datos Iniciales'!V19</f>
        <v>750472000</v>
      </c>
      <c r="R25" s="223">
        <f>+'Datos Iniciales'!W19</f>
        <v>449528000</v>
      </c>
      <c r="S25" s="223">
        <f>+'Datos Iniciales'!X19</f>
        <v>560472000</v>
      </c>
      <c r="T25" s="223">
        <f>+'Datos Iniciales'!Y19</f>
        <v>0</v>
      </c>
      <c r="U25" s="223">
        <f>+'Datos Iniciales'!Z19</f>
        <v>0</v>
      </c>
      <c r="V25" s="246">
        <f>+'Datos Iniciales'!AA19</f>
        <v>0</v>
      </c>
      <c r="W25" s="208">
        <f t="shared" si="9"/>
        <v>46.705999999999996</v>
      </c>
      <c r="X25" s="163">
        <f t="shared" si="10"/>
        <v>0</v>
      </c>
      <c r="Y25" s="164">
        <f t="shared" si="11"/>
        <v>0</v>
      </c>
    </row>
    <row r="26" spans="2:25" ht="33.75" customHeight="1">
      <c r="B26" s="200" t="s">
        <v>71</v>
      </c>
      <c r="C26" s="194" t="s">
        <v>376</v>
      </c>
      <c r="D26" s="194" t="s">
        <v>73</v>
      </c>
      <c r="E26" s="194" t="s">
        <v>46</v>
      </c>
      <c r="F26" s="137"/>
      <c r="G26" s="137"/>
      <c r="H26" s="194" t="s">
        <v>38</v>
      </c>
      <c r="I26" s="194" t="s">
        <v>62</v>
      </c>
      <c r="J26" s="194" t="s">
        <v>40</v>
      </c>
      <c r="K26" s="266" t="str">
        <f>+'Datos Iniciales'!P20</f>
        <v>MEJORAMIENTO DE LA GESTIÓN DE LAS POLÍTICAS PÚBLICAS A TRAVÉS DE LAS TIC  NACIONAL</v>
      </c>
      <c r="L26" s="223">
        <f>+'Datos Iniciales'!Q20</f>
        <v>3144252891</v>
      </c>
      <c r="M26" s="223">
        <f>+'Datos Iniciales'!R20</f>
        <v>0</v>
      </c>
      <c r="N26" s="223">
        <f>+'Datos Iniciales'!S20</f>
        <v>0</v>
      </c>
      <c r="O26" s="223">
        <f>+'Datos Iniciales'!T20</f>
        <v>3144252891</v>
      </c>
      <c r="P26" s="223">
        <f>+'Datos Iniciales'!U20</f>
        <v>0</v>
      </c>
      <c r="Q26" s="223">
        <f>+'Datos Iniciales'!V20</f>
        <v>3043542601</v>
      </c>
      <c r="R26" s="223">
        <f>+'Datos Iniciales'!W20</f>
        <v>100710290</v>
      </c>
      <c r="S26" s="223">
        <f>+'Datos Iniciales'!X20</f>
        <v>1552268579.05</v>
      </c>
      <c r="T26" s="223">
        <f>+'Datos Iniciales'!Y20</f>
        <v>907049965</v>
      </c>
      <c r="U26" s="223">
        <f>+'Datos Iniciales'!Z20</f>
        <v>907049965</v>
      </c>
      <c r="V26" s="246">
        <f>+'Datos Iniciales'!AA20</f>
        <v>907049965</v>
      </c>
      <c r="W26" s="208">
        <f t="shared" si="9"/>
        <v>49.368439271954223</v>
      </c>
      <c r="X26" s="163">
        <f t="shared" si="10"/>
        <v>28.847869317264784</v>
      </c>
      <c r="Y26" s="164">
        <f t="shared" si="11"/>
        <v>28.847869317264784</v>
      </c>
    </row>
    <row r="27" spans="2:25" ht="24.75" thickBot="1">
      <c r="B27" s="201" t="s">
        <v>71</v>
      </c>
      <c r="C27" s="202" t="s">
        <v>376</v>
      </c>
      <c r="D27" s="202" t="s">
        <v>73</v>
      </c>
      <c r="E27" s="202" t="s">
        <v>46</v>
      </c>
      <c r="F27" s="138"/>
      <c r="G27" s="138"/>
      <c r="H27" s="202" t="s">
        <v>38</v>
      </c>
      <c r="I27" s="202" t="s">
        <v>62</v>
      </c>
      <c r="J27" s="202" t="s">
        <v>63</v>
      </c>
      <c r="K27" s="267" t="str">
        <f>+'Datos Iniciales'!P21</f>
        <v>MEJORAMIENTO DE LA GESTIÓN DE LAS POLÍTICAS PÚBLICAS A TRAVÉS DE LAS TIC  NACIONAL</v>
      </c>
      <c r="L27" s="224">
        <f>+'Datos Iniciales'!Q21</f>
        <v>0</v>
      </c>
      <c r="M27" s="224">
        <f>+'Datos Iniciales'!R21</f>
        <v>563222480</v>
      </c>
      <c r="N27" s="224">
        <f>+'Datos Iniciales'!S21</f>
        <v>0</v>
      </c>
      <c r="O27" s="224">
        <f>+'Datos Iniciales'!T21</f>
        <v>563222480</v>
      </c>
      <c r="P27" s="224">
        <f>+'Datos Iniciales'!U21</f>
        <v>0</v>
      </c>
      <c r="Q27" s="224">
        <f>+'Datos Iniciales'!V21</f>
        <v>505666480</v>
      </c>
      <c r="R27" s="224">
        <f>+'Datos Iniciales'!W21</f>
        <v>57556000</v>
      </c>
      <c r="S27" s="224">
        <f>+'Datos Iniciales'!X21</f>
        <v>228516814</v>
      </c>
      <c r="T27" s="224">
        <f>+'Datos Iniciales'!Y21</f>
        <v>89812765</v>
      </c>
      <c r="U27" s="224">
        <f>+'Datos Iniciales'!Z21</f>
        <v>89812765</v>
      </c>
      <c r="V27" s="247">
        <f>+'Datos Iniciales'!AA21</f>
        <v>89812765</v>
      </c>
      <c r="W27" s="209">
        <f t="shared" si="9"/>
        <v>40.573098928863779</v>
      </c>
      <c r="X27" s="165">
        <f t="shared" si="10"/>
        <v>15.946232295273441</v>
      </c>
      <c r="Y27" s="166">
        <f t="shared" si="11"/>
        <v>15.946232295273441</v>
      </c>
    </row>
    <row r="28" spans="2:25" ht="18" customHeight="1" thickBot="1">
      <c r="B28" s="142" t="s">
        <v>1</v>
      </c>
      <c r="C28" s="142" t="s">
        <v>1</v>
      </c>
      <c r="D28" s="142" t="s">
        <v>1</v>
      </c>
      <c r="E28" s="142" t="s">
        <v>1</v>
      </c>
      <c r="F28" s="142" t="s">
        <v>1</v>
      </c>
      <c r="G28" s="142" t="s">
        <v>1</v>
      </c>
      <c r="H28" s="142" t="s">
        <v>1</v>
      </c>
      <c r="I28" s="142" t="s">
        <v>1</v>
      </c>
      <c r="J28" s="142" t="s">
        <v>1</v>
      </c>
      <c r="K28" s="143" t="s">
        <v>341</v>
      </c>
      <c r="L28" s="186">
        <f t="shared" ref="L28:V28" si="12">+SUM(L7:L9)+SUM(L11:L12)+SUM(L14:L18)+SUM(L21:L27)</f>
        <v>33281348487</v>
      </c>
      <c r="M28" s="186">
        <f t="shared" si="12"/>
        <v>11154650850</v>
      </c>
      <c r="N28" s="186">
        <f t="shared" si="12"/>
        <v>254650850</v>
      </c>
      <c r="O28" s="186">
        <f t="shared" si="12"/>
        <v>44181348487</v>
      </c>
      <c r="P28" s="186">
        <f t="shared" si="12"/>
        <v>0</v>
      </c>
      <c r="Q28" s="186">
        <f t="shared" si="12"/>
        <v>41470923293.639999</v>
      </c>
      <c r="R28" s="186">
        <f t="shared" si="12"/>
        <v>2710425193.3600001</v>
      </c>
      <c r="S28" s="186">
        <f t="shared" si="12"/>
        <v>23433259891.019997</v>
      </c>
      <c r="T28" s="186">
        <f t="shared" si="12"/>
        <v>13748697107.42</v>
      </c>
      <c r="U28" s="186">
        <f t="shared" si="12"/>
        <v>13735725907.42</v>
      </c>
      <c r="V28" s="186">
        <f t="shared" si="12"/>
        <v>13699553267.42</v>
      </c>
      <c r="W28" s="187">
        <f t="shared" ref="W28" si="13">+S28/O28*100</f>
        <v>53.038806404732178</v>
      </c>
      <c r="X28" s="188">
        <f t="shared" ref="X28" si="14">+T28/O28*100</f>
        <v>31.118781065420492</v>
      </c>
      <c r="Y28" s="189">
        <f t="shared" ref="Y28" si="15">+V28/O28*100</f>
        <v>31.007548969337094</v>
      </c>
    </row>
    <row r="29" spans="2:25">
      <c r="T29" s="144"/>
      <c r="U29" s="144"/>
      <c r="W29" s="145"/>
      <c r="X29" s="145"/>
      <c r="Y29" s="145"/>
    </row>
    <row r="30" spans="2:25">
      <c r="Q30" s="146"/>
      <c r="R30" s="146"/>
      <c r="W30" s="145"/>
      <c r="X30" s="145"/>
      <c r="Y30" s="145"/>
    </row>
    <row r="31" spans="2:25" ht="14.25" customHeight="1" thickBot="1">
      <c r="K31" s="147"/>
      <c r="W31" s="145"/>
      <c r="X31" s="145"/>
      <c r="Y31" s="145"/>
    </row>
    <row r="32" spans="2:25" ht="17.25" customHeight="1" thickBot="1">
      <c r="K32" s="276" t="s">
        <v>333</v>
      </c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8"/>
    </row>
    <row r="33" spans="11:25" ht="38.25" customHeight="1" thickBot="1">
      <c r="K33" s="148" t="s">
        <v>20</v>
      </c>
      <c r="L33" s="149" t="s">
        <v>21</v>
      </c>
      <c r="M33" s="149" t="s">
        <v>22</v>
      </c>
      <c r="N33" s="149" t="s">
        <v>23</v>
      </c>
      <c r="O33" s="182" t="s">
        <v>24</v>
      </c>
      <c r="P33" s="149" t="s">
        <v>25</v>
      </c>
      <c r="Q33" s="149" t="s">
        <v>26</v>
      </c>
      <c r="R33" s="149" t="s">
        <v>27</v>
      </c>
      <c r="S33" s="183" t="s">
        <v>28</v>
      </c>
      <c r="T33" s="184" t="s">
        <v>29</v>
      </c>
      <c r="U33" s="149" t="s">
        <v>30</v>
      </c>
      <c r="V33" s="185" t="s">
        <v>31</v>
      </c>
      <c r="W33" s="180" t="s">
        <v>342</v>
      </c>
      <c r="X33" s="179" t="s">
        <v>343</v>
      </c>
      <c r="Y33" s="181" t="s">
        <v>344</v>
      </c>
    </row>
    <row r="34" spans="11:25" ht="20.25" customHeight="1">
      <c r="K34" s="150" t="s">
        <v>334</v>
      </c>
      <c r="L34" s="248">
        <f t="shared" ref="L34:V34" si="16">SUM(L7:L9)</f>
        <v>17966000000</v>
      </c>
      <c r="M34" s="248">
        <f t="shared" si="16"/>
        <v>250000000</v>
      </c>
      <c r="N34" s="248">
        <f t="shared" si="16"/>
        <v>250000000</v>
      </c>
      <c r="O34" s="248">
        <f t="shared" si="16"/>
        <v>17966000000</v>
      </c>
      <c r="P34" s="248">
        <f t="shared" si="16"/>
        <v>0</v>
      </c>
      <c r="Q34" s="248">
        <f t="shared" si="16"/>
        <v>17966000000</v>
      </c>
      <c r="R34" s="248">
        <f t="shared" si="16"/>
        <v>0</v>
      </c>
      <c r="S34" s="248">
        <f t="shared" si="16"/>
        <v>7677242553</v>
      </c>
      <c r="T34" s="248">
        <f t="shared" si="16"/>
        <v>7587259777</v>
      </c>
      <c r="U34" s="248">
        <f t="shared" si="16"/>
        <v>7587259777</v>
      </c>
      <c r="V34" s="249">
        <f t="shared" si="16"/>
        <v>7587163177</v>
      </c>
      <c r="W34" s="207">
        <f>+S34/O34*100</f>
        <v>42.732063636869647</v>
      </c>
      <c r="X34" s="161">
        <f>+T34/O34*100</f>
        <v>42.231213275075142</v>
      </c>
      <c r="Y34" s="162">
        <f>+V34/O34*100</f>
        <v>42.230675592786376</v>
      </c>
    </row>
    <row r="35" spans="11:25" ht="20.25" customHeight="1">
      <c r="K35" s="151" t="s">
        <v>335</v>
      </c>
      <c r="L35" s="250">
        <f t="shared" ref="L35:V35" si="17">SUM(L11:L12)</f>
        <v>2584700000</v>
      </c>
      <c r="M35" s="250">
        <f t="shared" si="17"/>
        <v>0</v>
      </c>
      <c r="N35" s="250">
        <f t="shared" si="17"/>
        <v>4650850</v>
      </c>
      <c r="O35" s="250">
        <f t="shared" si="17"/>
        <v>2580049150</v>
      </c>
      <c r="P35" s="250">
        <f t="shared" si="17"/>
        <v>0</v>
      </c>
      <c r="Q35" s="250">
        <f t="shared" si="17"/>
        <v>2260250540.6399999</v>
      </c>
      <c r="R35" s="250">
        <f t="shared" si="17"/>
        <v>319798609.36000001</v>
      </c>
      <c r="S35" s="250">
        <f t="shared" si="17"/>
        <v>1680645163.97</v>
      </c>
      <c r="T35" s="250">
        <f t="shared" si="17"/>
        <v>658239823.41999996</v>
      </c>
      <c r="U35" s="250">
        <f t="shared" si="17"/>
        <v>658239823.41999996</v>
      </c>
      <c r="V35" s="251">
        <f t="shared" si="17"/>
        <v>658239823.41999996</v>
      </c>
      <c r="W35" s="208">
        <f>+S35/O35*100</f>
        <v>65.140044482098332</v>
      </c>
      <c r="X35" s="163">
        <f>+T35/O35*100</f>
        <v>25.512685423841635</v>
      </c>
      <c r="Y35" s="164">
        <f>+V35/O35*100</f>
        <v>25.512685423841635</v>
      </c>
    </row>
    <row r="36" spans="11:25" ht="20.25" customHeight="1" thickBot="1">
      <c r="K36" s="152" t="s">
        <v>336</v>
      </c>
      <c r="L36" s="252">
        <f t="shared" ref="L36:V36" si="18">SUM(L14:L18)</f>
        <v>633230000</v>
      </c>
      <c r="M36" s="252">
        <f t="shared" si="18"/>
        <v>4650850</v>
      </c>
      <c r="N36" s="252">
        <f t="shared" si="18"/>
        <v>0</v>
      </c>
      <c r="O36" s="252">
        <f t="shared" si="18"/>
        <v>637880850</v>
      </c>
      <c r="P36" s="252">
        <f t="shared" si="18"/>
        <v>0</v>
      </c>
      <c r="Q36" s="252">
        <f t="shared" si="18"/>
        <v>352830000</v>
      </c>
      <c r="R36" s="252">
        <f t="shared" si="18"/>
        <v>285050850</v>
      </c>
      <c r="S36" s="252">
        <f t="shared" si="18"/>
        <v>209968336</v>
      </c>
      <c r="T36" s="252">
        <f t="shared" si="18"/>
        <v>202686453</v>
      </c>
      <c r="U36" s="252">
        <f t="shared" si="18"/>
        <v>202686453</v>
      </c>
      <c r="V36" s="253">
        <f t="shared" si="18"/>
        <v>202686453</v>
      </c>
      <c r="W36" s="242">
        <f>+S36/O36*100</f>
        <v>32.916544837488068</v>
      </c>
      <c r="X36" s="205">
        <f>+T36/O36*100</f>
        <v>31.774970670462988</v>
      </c>
      <c r="Y36" s="206">
        <f>+V36/O36*100</f>
        <v>31.774970670462988</v>
      </c>
    </row>
    <row r="37" spans="11:25" ht="21.75" customHeight="1" thickBot="1">
      <c r="K37" s="148" t="s">
        <v>337</v>
      </c>
      <c r="L37" s="254">
        <f>SUM(L34:L36)</f>
        <v>21183930000</v>
      </c>
      <c r="M37" s="254">
        <f t="shared" ref="M37:U37" si="19">SUM(M34:M36)</f>
        <v>254650850</v>
      </c>
      <c r="N37" s="254">
        <f t="shared" si="19"/>
        <v>254650850</v>
      </c>
      <c r="O37" s="254">
        <f t="shared" si="19"/>
        <v>21183930000</v>
      </c>
      <c r="P37" s="254">
        <f t="shared" si="19"/>
        <v>0</v>
      </c>
      <c r="Q37" s="254">
        <f t="shared" si="19"/>
        <v>20579080540.639999</v>
      </c>
      <c r="R37" s="254">
        <f t="shared" si="19"/>
        <v>604849459.36000001</v>
      </c>
      <c r="S37" s="254">
        <f t="shared" si="19"/>
        <v>9567856052.9699993</v>
      </c>
      <c r="T37" s="254">
        <f t="shared" si="19"/>
        <v>8448186053.4200001</v>
      </c>
      <c r="U37" s="254">
        <f t="shared" si="19"/>
        <v>8448186053.4200001</v>
      </c>
      <c r="V37" s="255">
        <f>SUM(V34:V36)</f>
        <v>8448089453.4200001</v>
      </c>
      <c r="W37" s="243">
        <f>+S37/O37*100</f>
        <v>45.165632878176993</v>
      </c>
      <c r="X37" s="244">
        <f>+T37/O37*100</f>
        <v>39.880164131112593</v>
      </c>
      <c r="Y37" s="190">
        <f>+V37/O37*100</f>
        <v>39.879708125074053</v>
      </c>
    </row>
    <row r="38" spans="11:25" ht="14.25" customHeight="1" thickBot="1">
      <c r="K38" s="153"/>
      <c r="W38" s="168"/>
      <c r="X38" s="168"/>
      <c r="Y38" s="168"/>
    </row>
    <row r="39" spans="11:25" ht="19.5" customHeight="1">
      <c r="K39" s="231" t="s">
        <v>338</v>
      </c>
      <c r="L39" s="256">
        <f>+L21+L23+L25+L26</f>
        <v>12097418487</v>
      </c>
      <c r="M39" s="248">
        <f t="shared" ref="M39:V39" si="20">+M21+M23+M25+M26</f>
        <v>0</v>
      </c>
      <c r="N39" s="248">
        <f t="shared" si="20"/>
        <v>0</v>
      </c>
      <c r="O39" s="248">
        <f t="shared" si="20"/>
        <v>12097418487</v>
      </c>
      <c r="P39" s="248">
        <f t="shared" si="20"/>
        <v>0</v>
      </c>
      <c r="Q39" s="248">
        <f t="shared" si="20"/>
        <v>10957626052</v>
      </c>
      <c r="R39" s="248">
        <f t="shared" si="20"/>
        <v>1139792435</v>
      </c>
      <c r="S39" s="248">
        <f t="shared" si="20"/>
        <v>6082368353.0500002</v>
      </c>
      <c r="T39" s="248">
        <f t="shared" si="20"/>
        <v>2558201693</v>
      </c>
      <c r="U39" s="248">
        <f t="shared" si="20"/>
        <v>2545230493</v>
      </c>
      <c r="V39" s="249">
        <f t="shared" si="20"/>
        <v>2509154453</v>
      </c>
      <c r="W39" s="236">
        <f>+S39/O39*100</f>
        <v>50.278233819770477</v>
      </c>
      <c r="X39" s="237">
        <f>+T39/O39*100</f>
        <v>21.146674356591596</v>
      </c>
      <c r="Y39" s="169">
        <f>+V39/O39*100</f>
        <v>20.741238766736565</v>
      </c>
    </row>
    <row r="40" spans="11:25" ht="19.5" customHeight="1" thickBot="1">
      <c r="K40" s="232" t="s">
        <v>339</v>
      </c>
      <c r="L40" s="257">
        <f>+L22+L24+L27</f>
        <v>0</v>
      </c>
      <c r="M40" s="258">
        <f t="shared" ref="M40:V40" si="21">+M22+M24+M27</f>
        <v>10900000000</v>
      </c>
      <c r="N40" s="258">
        <f t="shared" si="21"/>
        <v>0</v>
      </c>
      <c r="O40" s="258">
        <f t="shared" si="21"/>
        <v>10900000000</v>
      </c>
      <c r="P40" s="258">
        <f t="shared" si="21"/>
        <v>0</v>
      </c>
      <c r="Q40" s="258">
        <f t="shared" si="21"/>
        <v>9934216701</v>
      </c>
      <c r="R40" s="258">
        <f t="shared" si="21"/>
        <v>965783299</v>
      </c>
      <c r="S40" s="258">
        <f t="shared" si="21"/>
        <v>7783035485</v>
      </c>
      <c r="T40" s="258">
        <f t="shared" si="21"/>
        <v>2742309361</v>
      </c>
      <c r="U40" s="258">
        <f t="shared" si="21"/>
        <v>2742309361</v>
      </c>
      <c r="V40" s="259">
        <f t="shared" si="21"/>
        <v>2742309361</v>
      </c>
      <c r="W40" s="238">
        <f>+S40/O40*100</f>
        <v>71.403995275229363</v>
      </c>
      <c r="X40" s="239">
        <f>+T40/O40*100</f>
        <v>25.15880147706422</v>
      </c>
      <c r="Y40" s="240">
        <f>+V40/O40*100</f>
        <v>25.15880147706422</v>
      </c>
    </row>
    <row r="41" spans="11:25" ht="20.25" customHeight="1" thickBot="1">
      <c r="K41" s="230" t="s">
        <v>340</v>
      </c>
      <c r="L41" s="260">
        <f>SUM(L39:L40)</f>
        <v>12097418487</v>
      </c>
      <c r="M41" s="261">
        <f t="shared" ref="M41:V41" si="22">SUM(M39:M40)</f>
        <v>10900000000</v>
      </c>
      <c r="N41" s="261">
        <f t="shared" si="22"/>
        <v>0</v>
      </c>
      <c r="O41" s="261">
        <f t="shared" si="22"/>
        <v>22997418487</v>
      </c>
      <c r="P41" s="261">
        <f t="shared" si="22"/>
        <v>0</v>
      </c>
      <c r="Q41" s="261">
        <f t="shared" si="22"/>
        <v>20891842753</v>
      </c>
      <c r="R41" s="261">
        <f t="shared" si="22"/>
        <v>2105575734</v>
      </c>
      <c r="S41" s="261">
        <f t="shared" si="22"/>
        <v>13865403838.049999</v>
      </c>
      <c r="T41" s="261">
        <f t="shared" si="22"/>
        <v>5300511054</v>
      </c>
      <c r="U41" s="261">
        <f t="shared" si="22"/>
        <v>5287539854</v>
      </c>
      <c r="V41" s="262">
        <f t="shared" si="22"/>
        <v>5251463814</v>
      </c>
      <c r="W41" s="241">
        <f>+S41/O41*100</f>
        <v>60.291131571518974</v>
      </c>
      <c r="X41" s="191">
        <f>+T41/O41*100</f>
        <v>23.048287167519597</v>
      </c>
      <c r="Y41" s="192">
        <f>+V41/O41*100</f>
        <v>22.835014360279402</v>
      </c>
    </row>
    <row r="42" spans="11:25" ht="14.25" customHeight="1" thickBot="1">
      <c r="K42" s="147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170"/>
      <c r="X42" s="170"/>
      <c r="Y42" s="170"/>
    </row>
    <row r="43" spans="11:25" ht="21" customHeight="1" thickBot="1">
      <c r="K43" s="154" t="s">
        <v>341</v>
      </c>
      <c r="L43" s="264">
        <f t="shared" ref="L43:V43" si="23">+L41+L37</f>
        <v>33281348487</v>
      </c>
      <c r="M43" s="264">
        <f>+M41+M37</f>
        <v>11154650850</v>
      </c>
      <c r="N43" s="264">
        <f t="shared" si="23"/>
        <v>254650850</v>
      </c>
      <c r="O43" s="264">
        <f t="shared" si="23"/>
        <v>44181348487</v>
      </c>
      <c r="P43" s="264">
        <f t="shared" si="23"/>
        <v>0</v>
      </c>
      <c r="Q43" s="264">
        <f t="shared" si="23"/>
        <v>41470923293.639999</v>
      </c>
      <c r="R43" s="264">
        <f t="shared" si="23"/>
        <v>2710425193.3600001</v>
      </c>
      <c r="S43" s="264">
        <f t="shared" si="23"/>
        <v>23433259891.019997</v>
      </c>
      <c r="T43" s="264">
        <f t="shared" si="23"/>
        <v>13748697107.42</v>
      </c>
      <c r="U43" s="264">
        <f t="shared" si="23"/>
        <v>13735725907.42</v>
      </c>
      <c r="V43" s="264">
        <f t="shared" si="23"/>
        <v>13699553267.42</v>
      </c>
      <c r="W43" s="233">
        <f>+S43/O43*100</f>
        <v>53.038806404732178</v>
      </c>
      <c r="X43" s="234">
        <f>+T43/O43*100</f>
        <v>31.118781065420492</v>
      </c>
      <c r="Y43" s="235">
        <f>+V43/O43*100</f>
        <v>31.007548969337094</v>
      </c>
    </row>
    <row r="44" spans="11:25" ht="7.5" customHeight="1"/>
    <row r="45" spans="11:25" ht="12.75" customHeight="1">
      <c r="K45" s="155" t="s">
        <v>371</v>
      </c>
      <c r="M45" s="146"/>
      <c r="N45" s="146"/>
      <c r="O45" s="146"/>
      <c r="P45" s="146"/>
      <c r="U45" s="144"/>
    </row>
    <row r="46" spans="11:25" ht="14.25" customHeight="1">
      <c r="K46" s="155"/>
      <c r="Q46" s="146"/>
      <c r="S46" s="146"/>
    </row>
    <row r="47" spans="11:25">
      <c r="Q47" s="146"/>
      <c r="S47" s="146"/>
    </row>
    <row r="48" spans="11:25">
      <c r="Q48" s="146"/>
      <c r="S48" s="146"/>
    </row>
    <row r="49" spans="12:22">
      <c r="L49" s="146"/>
      <c r="Q49" s="146"/>
      <c r="S49" s="146"/>
    </row>
    <row r="51" spans="12:22" ht="15.75">
      <c r="M51" s="156"/>
      <c r="N51" s="157"/>
      <c r="O51" s="157"/>
      <c r="P51" s="157"/>
      <c r="Q51" s="158"/>
      <c r="R51" s="156"/>
      <c r="S51" s="156"/>
      <c r="T51" s="157"/>
      <c r="U51" s="157"/>
      <c r="V51" s="157"/>
    </row>
    <row r="52" spans="12:22" ht="15.75">
      <c r="M52" s="159" t="s">
        <v>372</v>
      </c>
      <c r="N52" s="159" t="s">
        <v>412</v>
      </c>
      <c r="O52" s="159"/>
      <c r="P52" s="159"/>
      <c r="Q52" s="160"/>
      <c r="R52" s="159"/>
      <c r="S52" s="159" t="s">
        <v>373</v>
      </c>
      <c r="T52" s="159" t="s">
        <v>379</v>
      </c>
      <c r="U52" s="159"/>
      <c r="V52" s="159"/>
    </row>
    <row r="53" spans="12:22" ht="15.75">
      <c r="M53" s="159"/>
      <c r="N53" s="159" t="s">
        <v>378</v>
      </c>
      <c r="O53" s="159"/>
      <c r="P53" s="159"/>
      <c r="Q53" s="159"/>
      <c r="R53" s="159"/>
      <c r="S53" s="159"/>
      <c r="T53" s="159" t="s">
        <v>380</v>
      </c>
      <c r="U53" s="159"/>
      <c r="V53" s="159"/>
    </row>
    <row r="54" spans="12:22" ht="15.75"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</sheetData>
  <mergeCells count="4">
    <mergeCell ref="K32:Y32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>
      <c r="A2" s="280" t="s">
        <v>347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3" spans="1:23">
      <c r="A3" s="280" t="s">
        <v>348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</row>
    <row r="4" spans="1:23">
      <c r="A4" s="280" t="s">
        <v>349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</row>
    <row r="5" spans="1:23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>
      <c r="S29" s="41"/>
      <c r="T29" s="41"/>
      <c r="U29" s="41"/>
      <c r="V29" s="41"/>
      <c r="W29" s="41"/>
    </row>
    <row r="30" spans="1:23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B3:K116"/>
  <sheetViews>
    <sheetView showGridLines="0" workbookViewId="0">
      <selection activeCell="H20" sqref="H20"/>
    </sheetView>
  </sheetViews>
  <sheetFormatPr baseColWidth="10" defaultRowHeight="1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/>
    <row r="4" spans="2:11" ht="24" thickBot="1">
      <c r="B4" s="87"/>
      <c r="C4" s="87"/>
      <c r="D4" s="306" t="s">
        <v>375</v>
      </c>
      <c r="E4" s="307"/>
      <c r="F4" s="307"/>
      <c r="G4" s="307"/>
      <c r="H4" s="307"/>
      <c r="I4" s="307"/>
      <c r="J4" s="307"/>
      <c r="K4" s="308"/>
    </row>
    <row r="5" spans="2:11" ht="21">
      <c r="B5" s="309" t="s">
        <v>351</v>
      </c>
      <c r="C5" s="311" t="s">
        <v>352</v>
      </c>
      <c r="D5" s="310" t="s">
        <v>353</v>
      </c>
      <c r="E5" s="312"/>
      <c r="F5" s="312"/>
      <c r="G5" s="312"/>
      <c r="H5" s="312" t="s">
        <v>354</v>
      </c>
      <c r="I5" s="312"/>
      <c r="J5" s="312"/>
      <c r="K5" s="313"/>
    </row>
    <row r="6" spans="2:11" ht="21">
      <c r="B6" s="310"/>
      <c r="C6" s="299"/>
      <c r="D6" s="310" t="s">
        <v>355</v>
      </c>
      <c r="E6" s="312"/>
      <c r="F6" s="312" t="s">
        <v>356</v>
      </c>
      <c r="G6" s="312"/>
      <c r="H6" s="312" t="s">
        <v>355</v>
      </c>
      <c r="I6" s="312"/>
      <c r="J6" s="312" t="s">
        <v>356</v>
      </c>
      <c r="K6" s="313"/>
    </row>
    <row r="7" spans="2:11" ht="21">
      <c r="B7" s="310"/>
      <c r="C7" s="299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>
      <c r="B8" s="105" t="s">
        <v>359</v>
      </c>
      <c r="C8" s="128">
        <f>+'EJE JUNIO 2020'!L37/1000000</f>
        <v>21183.93</v>
      </c>
      <c r="D8" s="98">
        <v>0.92409060294914513</v>
      </c>
      <c r="E8" s="91">
        <f>D8*C8</f>
        <v>19575.870646532483</v>
      </c>
      <c r="F8" s="90">
        <f>+G8/C8</f>
        <v>0.45165632878176992</v>
      </c>
      <c r="G8" s="91">
        <f>+'EJE JUNIO 2020'!S37/1000000</f>
        <v>9567.8560529699989</v>
      </c>
      <c r="H8" s="90">
        <v>0.91983862874214917</v>
      </c>
      <c r="I8" s="91">
        <f>+C8*H8</f>
        <v>19485.797122569675</v>
      </c>
      <c r="J8" s="90">
        <f>+K8/C8</f>
        <v>0.39880164131112594</v>
      </c>
      <c r="K8" s="99">
        <f>+'EJE JUNIO 2020'!T37/1000000</f>
        <v>8448.1860534200005</v>
      </c>
    </row>
    <row r="9" spans="2:11" ht="21">
      <c r="B9" s="105" t="s">
        <v>360</v>
      </c>
      <c r="C9" s="128">
        <f>+'EJE JUNIO 2020'!L41/1000000</f>
        <v>12097.418487000001</v>
      </c>
      <c r="D9" s="98">
        <v>0.94046695163515126</v>
      </c>
      <c r="E9" s="91">
        <f>D9*C9</f>
        <v>11377.222287123615</v>
      </c>
      <c r="F9" s="90">
        <f>+G9/C9</f>
        <v>1.1461456717356593</v>
      </c>
      <c r="G9" s="91">
        <f>+'EJE JUNIO 2020'!S41/1000000</f>
        <v>13865.403838049999</v>
      </c>
      <c r="H9" s="90">
        <v>0.93122178299834424</v>
      </c>
      <c r="I9" s="91">
        <f>H9*C9</f>
        <v>11265.379613141273</v>
      </c>
      <c r="J9" s="90">
        <f>+K9/C9</f>
        <v>0.43815224377795797</v>
      </c>
      <c r="K9" s="100">
        <f>+'EJE JUNIO 2020'!T41/1000000</f>
        <v>5300.5110539999996</v>
      </c>
    </row>
    <row r="10" spans="2:11" ht="21.75" thickBot="1">
      <c r="B10" s="106" t="s">
        <v>361</v>
      </c>
      <c r="C10" s="129">
        <f>SUM(C8:C9)</f>
        <v>33281.348487000003</v>
      </c>
      <c r="D10" s="101">
        <f>+E10/C10</f>
        <v>0.93004323264565614</v>
      </c>
      <c r="E10" s="102">
        <f>SUM(E8:E9)</f>
        <v>30953.092933656098</v>
      </c>
      <c r="F10" s="103">
        <f>+G10/C10</f>
        <v>0.70409586619283893</v>
      </c>
      <c r="G10" s="102">
        <f>SUM(G8:G9)</f>
        <v>23433.259891019996</v>
      </c>
      <c r="H10" s="103">
        <f>+I10/C10</f>
        <v>0.92397628502711171</v>
      </c>
      <c r="I10" s="102">
        <f>SUM(I8:I9)</f>
        <v>30751.176735710949</v>
      </c>
      <c r="J10" s="103">
        <f>+K10/C10</f>
        <v>0.41310516948525589</v>
      </c>
      <c r="K10" s="104">
        <f>SUM(K8:K9)</f>
        <v>13748.697107420001</v>
      </c>
    </row>
    <row r="11" spans="2:11">
      <c r="B11" s="291" t="s">
        <v>362</v>
      </c>
      <c r="C11" s="291"/>
      <c r="D11" s="291"/>
      <c r="E11" s="291"/>
      <c r="F11" s="291"/>
      <c r="G11" s="291"/>
      <c r="H11" s="291"/>
      <c r="I11" s="291"/>
      <c r="J11" s="291"/>
      <c r="K11" s="291"/>
    </row>
    <row r="12" spans="2:11" ht="20.25" customHeight="1">
      <c r="B12" s="305" t="s">
        <v>365</v>
      </c>
      <c r="C12" s="305"/>
      <c r="D12" s="85"/>
      <c r="E12" s="291" t="s">
        <v>363</v>
      </c>
      <c r="F12" s="291"/>
      <c r="G12" s="85"/>
      <c r="H12" s="69"/>
      <c r="I12" s="291" t="s">
        <v>364</v>
      </c>
      <c r="J12" s="291"/>
      <c r="K12" s="84"/>
    </row>
    <row r="15" spans="2:11">
      <c r="D15" s="290"/>
      <c r="E15" s="290"/>
      <c r="J15" s="79"/>
    </row>
    <row r="16" spans="2:11">
      <c r="I16" s="70"/>
      <c r="J16" s="80"/>
    </row>
    <row r="17" spans="2:6" ht="15.75" thickBot="1"/>
    <row r="18" spans="2:6" ht="21" thickBot="1">
      <c r="B18" s="303"/>
      <c r="C18" s="301" t="s">
        <v>28</v>
      </c>
      <c r="D18" s="301"/>
      <c r="E18" s="302" t="s">
        <v>29</v>
      </c>
      <c r="F18" s="302"/>
    </row>
    <row r="19" spans="2:6" ht="29.25" customHeight="1" thickBot="1">
      <c r="B19" s="304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>
      <c r="B20" s="76" t="s">
        <v>367</v>
      </c>
      <c r="C20" s="86">
        <f>+D8</f>
        <v>0.92409060294914513</v>
      </c>
      <c r="D20" s="86">
        <f>+F8</f>
        <v>0.45165632878176992</v>
      </c>
      <c r="E20" s="86">
        <f>+H8</f>
        <v>0.91983862874214917</v>
      </c>
      <c r="F20" s="86">
        <f>+J8</f>
        <v>0.39880164131112594</v>
      </c>
    </row>
    <row r="21" spans="2:6" ht="21" thickBot="1">
      <c r="B21" s="76" t="s">
        <v>368</v>
      </c>
      <c r="C21" s="86">
        <f>+D9</f>
        <v>0.94046695163515126</v>
      </c>
      <c r="D21" s="86">
        <f>+F9</f>
        <v>1.1461456717356593</v>
      </c>
      <c r="E21" s="86">
        <f>+H9</f>
        <v>0.93122178299834424</v>
      </c>
      <c r="F21" s="86">
        <f>+J9</f>
        <v>0.43815224377795797</v>
      </c>
    </row>
    <row r="22" spans="2:6" ht="21" thickBot="1">
      <c r="B22" s="76" t="s">
        <v>369</v>
      </c>
      <c r="C22" s="86">
        <f>+D10</f>
        <v>0.93004323264565614</v>
      </c>
      <c r="D22" s="86">
        <f>+F10</f>
        <v>0.70409586619283893</v>
      </c>
      <c r="E22" s="86">
        <f>+H10</f>
        <v>0.92397628502711171</v>
      </c>
      <c r="F22" s="86">
        <f>+J10</f>
        <v>0.41310516948525589</v>
      </c>
    </row>
    <row r="57" spans="2:8" ht="15.75" thickBot="1"/>
    <row r="58" spans="2:8" ht="24" thickBot="1">
      <c r="B58" s="87"/>
      <c r="C58" s="292" t="str">
        <f>+MID(D4,13,35)</f>
        <v xml:space="preserve">Ejecucion a 31 de enero de 2016 </v>
      </c>
      <c r="D58" s="293"/>
      <c r="E58" s="293"/>
      <c r="F58" s="293"/>
      <c r="G58" s="294"/>
      <c r="H58" s="92"/>
    </row>
    <row r="59" spans="2:8" ht="42.75" customHeight="1">
      <c r="B59" s="295" t="s">
        <v>351</v>
      </c>
      <c r="C59" s="297" t="s">
        <v>352</v>
      </c>
      <c r="D59" s="298" t="s">
        <v>353</v>
      </c>
      <c r="E59" s="298"/>
      <c r="F59" s="298" t="s">
        <v>354</v>
      </c>
      <c r="G59" s="299"/>
      <c r="H59" s="92"/>
    </row>
    <row r="60" spans="2:8" ht="21">
      <c r="B60" s="296"/>
      <c r="C60" s="297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>
      <c r="B61" s="112" t="s">
        <v>359</v>
      </c>
      <c r="C61" s="110">
        <f>+C8</f>
        <v>21183.93</v>
      </c>
      <c r="D61" s="90">
        <f>+E61/C61</f>
        <v>0.45165632878176992</v>
      </c>
      <c r="E61" s="91">
        <f>+G8</f>
        <v>9567.8560529699989</v>
      </c>
      <c r="F61" s="90">
        <f>+G61/C61</f>
        <v>0.39880164131112594</v>
      </c>
      <c r="G61" s="99">
        <f>+K8</f>
        <v>8448.1860534200005</v>
      </c>
      <c r="H61" s="92"/>
    </row>
    <row r="62" spans="2:8" ht="21">
      <c r="B62" s="112" t="s">
        <v>360</v>
      </c>
      <c r="C62" s="110">
        <f>+C9</f>
        <v>12097.418487000001</v>
      </c>
      <c r="D62" s="90">
        <f>+E62/C62</f>
        <v>1.1461456717356593</v>
      </c>
      <c r="E62" s="91">
        <f>+G9</f>
        <v>13865.403838049999</v>
      </c>
      <c r="F62" s="90">
        <f>+G62/C62</f>
        <v>0.43815224377795797</v>
      </c>
      <c r="G62" s="100">
        <f>+K9</f>
        <v>5300.5110539999996</v>
      </c>
      <c r="H62" s="92"/>
    </row>
    <row r="63" spans="2:8" ht="21.75" thickBot="1">
      <c r="B63" s="113" t="s">
        <v>361</v>
      </c>
      <c r="C63" s="111">
        <f>SUM(C61:C62)</f>
        <v>33281.348487000003</v>
      </c>
      <c r="D63" s="103">
        <f>+E63/C63</f>
        <v>0.70409586619283893</v>
      </c>
      <c r="E63" s="102">
        <f>SUM(E61:E62)</f>
        <v>23433.259891019996</v>
      </c>
      <c r="F63" s="103">
        <f>+G63/C63</f>
        <v>0.41310516948525589</v>
      </c>
      <c r="G63" s="104">
        <f>SUM(G61:G62)</f>
        <v>13748.697107420001</v>
      </c>
      <c r="H63" s="92"/>
    </row>
    <row r="64" spans="2:8" ht="35.25" customHeight="1">
      <c r="B64" s="300" t="s">
        <v>362</v>
      </c>
      <c r="C64" s="300"/>
      <c r="D64" s="300"/>
      <c r="E64" s="300"/>
      <c r="F64" s="300"/>
      <c r="G64" s="300"/>
      <c r="H64" s="92"/>
    </row>
    <row r="65" spans="2:7">
      <c r="B65" s="291"/>
      <c r="C65" s="291"/>
      <c r="D65" s="67"/>
      <c r="E65" s="67"/>
      <c r="F65" s="68"/>
      <c r="G65" s="67"/>
    </row>
    <row r="68" spans="2:7" ht="15.75" thickBot="1"/>
    <row r="69" spans="2:7" ht="21.75" customHeight="1" thickTop="1">
      <c r="B69" s="284"/>
      <c r="C69" s="286" t="s">
        <v>28</v>
      </c>
      <c r="D69" s="287"/>
      <c r="E69" s="286" t="s">
        <v>29</v>
      </c>
      <c r="F69" s="287"/>
    </row>
    <row r="70" spans="2:7" ht="15.75" thickBot="1">
      <c r="B70" s="285"/>
      <c r="C70" s="288"/>
      <c r="D70" s="289"/>
      <c r="E70" s="288"/>
      <c r="F70" s="289"/>
    </row>
    <row r="71" spans="2:7" ht="21.75" thickTop="1" thickBot="1">
      <c r="B71" s="73" t="str">
        <f>+B20</f>
        <v>Funcionamiento : 15.839</v>
      </c>
      <c r="C71" s="74">
        <f t="shared" ref="C71:F73" si="0">+D61</f>
        <v>0.45165632878176992</v>
      </c>
      <c r="D71" s="75">
        <f>+E61</f>
        <v>9567.8560529699989</v>
      </c>
      <c r="E71" s="74">
        <f t="shared" si="0"/>
        <v>0.39880164131112594</v>
      </c>
      <c r="F71" s="75">
        <f t="shared" si="0"/>
        <v>8448.1860534200005</v>
      </c>
    </row>
    <row r="72" spans="2:7" ht="21.75" thickTop="1" thickBot="1">
      <c r="B72" s="73" t="str">
        <f>+B21</f>
        <v>Inversión : 9.294</v>
      </c>
      <c r="C72" s="74">
        <f t="shared" si="0"/>
        <v>1.1461456717356593</v>
      </c>
      <c r="D72" s="75">
        <f t="shared" si="0"/>
        <v>13865.403838049999</v>
      </c>
      <c r="E72" s="74">
        <f t="shared" si="0"/>
        <v>0.43815224377795797</v>
      </c>
      <c r="F72" s="75">
        <f t="shared" si="0"/>
        <v>5300.5110539999996</v>
      </c>
    </row>
    <row r="73" spans="2:7" ht="21.75" thickTop="1" thickBot="1">
      <c r="B73" s="73" t="str">
        <f>+B22</f>
        <v>Total : 25.133</v>
      </c>
      <c r="C73" s="74">
        <f t="shared" si="0"/>
        <v>0.70409586619283893</v>
      </c>
      <c r="D73" s="75">
        <f t="shared" si="0"/>
        <v>23433.259891019996</v>
      </c>
      <c r="E73" s="74">
        <f t="shared" si="0"/>
        <v>0.41310516948525589</v>
      </c>
      <c r="F73" s="75">
        <f t="shared" si="0"/>
        <v>13748.697107420001</v>
      </c>
    </row>
    <row r="74" spans="2:7" ht="21.75" customHeight="1" thickTop="1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/>
    <row r="110" spans="2:7" ht="66" customHeight="1" thickBot="1">
      <c r="B110" s="281" t="s">
        <v>374</v>
      </c>
      <c r="C110" s="282"/>
      <c r="D110" s="283"/>
      <c r="E110" s="114" t="s">
        <v>342</v>
      </c>
      <c r="F110" s="114" t="s">
        <v>343</v>
      </c>
      <c r="G110" s="115" t="s">
        <v>344</v>
      </c>
    </row>
    <row r="111" spans="2:7" ht="56.25" customHeight="1">
      <c r="B111" s="116" t="s">
        <v>366</v>
      </c>
      <c r="C111" s="117" t="s">
        <v>40</v>
      </c>
      <c r="D111" s="93" t="s">
        <v>74</v>
      </c>
      <c r="E111" s="122">
        <f>+'EJE JUNIO 2020'!W21</f>
        <v>44.098705627160221</v>
      </c>
      <c r="F111" s="122">
        <f>+'EJE JUNIO 2020'!X21</f>
        <v>29.894752762082334</v>
      </c>
      <c r="G111" s="123">
        <f>+'EJE JUNIO 2020'!Y21</f>
        <v>29.073458601717267</v>
      </c>
    </row>
    <row r="112" spans="2:7" ht="79.5" customHeight="1">
      <c r="B112" s="118" t="s">
        <v>75</v>
      </c>
      <c r="C112" s="119" t="s">
        <v>40</v>
      </c>
      <c r="D112" s="94" t="s">
        <v>77</v>
      </c>
      <c r="E112" s="124">
        <f>+'EJE JUNIO 2020'!W22</f>
        <v>89.090237295871404</v>
      </c>
      <c r="F112" s="124">
        <f>+'EJE JUNIO 2020'!X22</f>
        <v>31.703333154267227</v>
      </c>
      <c r="G112" s="125">
        <f>+'EJE JUNIO 2020'!Y22</f>
        <v>31.703333154267227</v>
      </c>
    </row>
    <row r="113" spans="2:7" ht="68.25" customHeight="1">
      <c r="B113" s="118" t="s">
        <v>75</v>
      </c>
      <c r="C113" s="119" t="s">
        <v>63</v>
      </c>
      <c r="D113" s="94" t="s">
        <v>77</v>
      </c>
      <c r="E113" s="124">
        <f>+'EJE JUNIO 2020'!W23</f>
        <v>56.751841477088817</v>
      </c>
      <c r="F113" s="124">
        <f>+'EJE JUNIO 2020'!X23</f>
        <v>14.574493292207322</v>
      </c>
      <c r="G113" s="125">
        <f>+'EJE JUNIO 2020'!Y23</f>
        <v>14.089395016456653</v>
      </c>
    </row>
    <row r="114" spans="2:7" ht="73.5" customHeight="1">
      <c r="B114" s="118" t="s">
        <v>75</v>
      </c>
      <c r="C114" s="119" t="s">
        <v>63</v>
      </c>
      <c r="D114" s="94" t="s">
        <v>77</v>
      </c>
      <c r="E114" s="124">
        <f>+'EJE JUNIO 2020'!W24</f>
        <v>58.942767185808563</v>
      </c>
      <c r="F114" s="124">
        <f>+'EJE JUNIO 2020'!X24</f>
        <v>20.322349606445577</v>
      </c>
      <c r="G114" s="125">
        <f>+'EJE JUNIO 2020'!Y24</f>
        <v>20.322349606445577</v>
      </c>
    </row>
    <row r="115" spans="2:7" ht="61.5" customHeight="1" thickBot="1">
      <c r="B115" s="120" t="s">
        <v>81</v>
      </c>
      <c r="C115" s="121" t="s">
        <v>40</v>
      </c>
      <c r="D115" s="95" t="s">
        <v>83</v>
      </c>
      <c r="E115" s="126">
        <f>+'EJE JUNIO 2020'!W27</f>
        <v>40.573098928863779</v>
      </c>
      <c r="F115" s="126">
        <f>+'EJE JUNIO 2020'!X27</f>
        <v>15.946232295273441</v>
      </c>
      <c r="G115" s="127">
        <f>+'EJE JUNIO 2020'!Y27</f>
        <v>15.946232295273441</v>
      </c>
    </row>
    <row r="116" spans="2:7" ht="18" customHeight="1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5"/>
  <sheetViews>
    <sheetView showGridLines="0" workbookViewId="0">
      <selection sqref="A1:AA23"/>
    </sheetView>
  </sheetViews>
  <sheetFormatPr baseColWidth="10" defaultRowHeight="15"/>
  <cols>
    <col min="1" max="1" width="13.42578125" style="193" customWidth="1"/>
    <col min="2" max="2" width="27" style="193" customWidth="1"/>
    <col min="3" max="3" width="21.5703125" style="193" customWidth="1"/>
    <col min="4" max="8" width="5.42578125" style="193" customWidth="1"/>
    <col min="9" max="9" width="4.85546875" style="193" bestFit="1" customWidth="1"/>
    <col min="10" max="11" width="5.28515625" style="193" bestFit="1" customWidth="1"/>
    <col min="12" max="12" width="6.5703125" style="193" bestFit="1" customWidth="1"/>
    <col min="13" max="13" width="9.5703125" style="193" customWidth="1"/>
    <col min="14" max="14" width="8" style="193" customWidth="1"/>
    <col min="15" max="15" width="9.5703125" style="193" customWidth="1"/>
    <col min="16" max="16" width="27.5703125" style="193" customWidth="1"/>
    <col min="17" max="27" width="18.85546875" style="193" customWidth="1"/>
    <col min="28" max="28" width="0" style="193" hidden="1" customWidth="1"/>
    <col min="29" max="29" width="6.42578125" style="193" customWidth="1"/>
    <col min="30" max="16384" width="11.42578125" style="193"/>
  </cols>
  <sheetData>
    <row r="1" spans="1:27">
      <c r="A1" s="268" t="s">
        <v>0</v>
      </c>
      <c r="B1" s="268">
        <v>2020</v>
      </c>
      <c r="C1" s="269" t="s">
        <v>1</v>
      </c>
      <c r="D1" s="269" t="s">
        <v>1</v>
      </c>
      <c r="E1" s="269" t="s">
        <v>1</v>
      </c>
      <c r="F1" s="269" t="s">
        <v>1</v>
      </c>
      <c r="G1" s="269" t="s">
        <v>1</v>
      </c>
      <c r="H1" s="269" t="s">
        <v>1</v>
      </c>
      <c r="I1" s="269" t="s">
        <v>1</v>
      </c>
      <c r="J1" s="269" t="s">
        <v>1</v>
      </c>
      <c r="K1" s="269" t="s">
        <v>1</v>
      </c>
      <c r="L1" s="269" t="s">
        <v>1</v>
      </c>
      <c r="M1" s="269" t="s">
        <v>1</v>
      </c>
      <c r="N1" s="269" t="s">
        <v>1</v>
      </c>
      <c r="O1" s="269" t="s">
        <v>1</v>
      </c>
      <c r="P1" s="269" t="s">
        <v>1</v>
      </c>
      <c r="Q1" s="269" t="s">
        <v>1</v>
      </c>
      <c r="R1" s="269" t="s">
        <v>1</v>
      </c>
      <c r="S1" s="269" t="s">
        <v>1</v>
      </c>
      <c r="T1" s="269" t="s">
        <v>1</v>
      </c>
      <c r="U1" s="269" t="s">
        <v>1</v>
      </c>
      <c r="V1" s="269" t="s">
        <v>1</v>
      </c>
      <c r="W1" s="269" t="s">
        <v>1</v>
      </c>
      <c r="X1" s="269" t="s">
        <v>1</v>
      </c>
      <c r="Y1" s="269" t="s">
        <v>1</v>
      </c>
      <c r="Z1" s="269" t="s">
        <v>1</v>
      </c>
      <c r="AA1" s="269" t="s">
        <v>1</v>
      </c>
    </row>
    <row r="2" spans="1:27">
      <c r="A2" s="268" t="s">
        <v>2</v>
      </c>
      <c r="B2" s="268" t="s">
        <v>3</v>
      </c>
      <c r="C2" s="269" t="s">
        <v>1</v>
      </c>
      <c r="D2" s="269" t="s">
        <v>1</v>
      </c>
      <c r="E2" s="269" t="s">
        <v>1</v>
      </c>
      <c r="F2" s="269" t="s">
        <v>1</v>
      </c>
      <c r="G2" s="269" t="s">
        <v>1</v>
      </c>
      <c r="H2" s="269" t="s">
        <v>1</v>
      </c>
      <c r="I2" s="269" t="s">
        <v>1</v>
      </c>
      <c r="J2" s="269" t="s">
        <v>1</v>
      </c>
      <c r="K2" s="269" t="s">
        <v>1</v>
      </c>
      <c r="L2" s="269" t="s">
        <v>1</v>
      </c>
      <c r="M2" s="269" t="s">
        <v>1</v>
      </c>
      <c r="N2" s="269" t="s">
        <v>1</v>
      </c>
      <c r="O2" s="269" t="s">
        <v>1</v>
      </c>
      <c r="P2" s="269" t="s">
        <v>1</v>
      </c>
      <c r="Q2" s="269" t="s">
        <v>1</v>
      </c>
      <c r="R2" s="269" t="s">
        <v>1</v>
      </c>
      <c r="S2" s="269" t="s">
        <v>1</v>
      </c>
      <c r="T2" s="269" t="s">
        <v>1</v>
      </c>
      <c r="U2" s="269" t="s">
        <v>1</v>
      </c>
      <c r="V2" s="269" t="s">
        <v>1</v>
      </c>
      <c r="W2" s="269" t="s">
        <v>1</v>
      </c>
      <c r="X2" s="269" t="s">
        <v>1</v>
      </c>
      <c r="Y2" s="269" t="s">
        <v>1</v>
      </c>
      <c r="Z2" s="269" t="s">
        <v>1</v>
      </c>
      <c r="AA2" s="269" t="s">
        <v>1</v>
      </c>
    </row>
    <row r="3" spans="1:27">
      <c r="A3" s="268" t="s">
        <v>4</v>
      </c>
      <c r="B3" s="268" t="s">
        <v>418</v>
      </c>
      <c r="C3" s="269" t="s">
        <v>1</v>
      </c>
      <c r="D3" s="269" t="s">
        <v>1</v>
      </c>
      <c r="E3" s="269" t="s">
        <v>1</v>
      </c>
      <c r="F3" s="269" t="s">
        <v>1</v>
      </c>
      <c r="G3" s="269" t="s">
        <v>1</v>
      </c>
      <c r="H3" s="269" t="s">
        <v>1</v>
      </c>
      <c r="I3" s="269" t="s">
        <v>1</v>
      </c>
      <c r="J3" s="269" t="s">
        <v>1</v>
      </c>
      <c r="K3" s="269" t="s">
        <v>1</v>
      </c>
      <c r="L3" s="269" t="s">
        <v>1</v>
      </c>
      <c r="M3" s="269" t="s">
        <v>1</v>
      </c>
      <c r="N3" s="269" t="s">
        <v>1</v>
      </c>
      <c r="O3" s="269" t="s">
        <v>1</v>
      </c>
      <c r="P3" s="269" t="s">
        <v>1</v>
      </c>
      <c r="Q3" s="269" t="s">
        <v>1</v>
      </c>
      <c r="R3" s="269" t="s">
        <v>1</v>
      </c>
      <c r="S3" s="269" t="s">
        <v>1</v>
      </c>
      <c r="T3" s="269" t="s">
        <v>1</v>
      </c>
      <c r="U3" s="269" t="s">
        <v>1</v>
      </c>
      <c r="V3" s="269" t="s">
        <v>1</v>
      </c>
      <c r="W3" s="269" t="s">
        <v>1</v>
      </c>
      <c r="X3" s="269" t="s">
        <v>1</v>
      </c>
      <c r="Y3" s="269" t="s">
        <v>1</v>
      </c>
      <c r="Z3" s="269" t="s">
        <v>1</v>
      </c>
      <c r="AA3" s="269" t="s">
        <v>1</v>
      </c>
    </row>
    <row r="4" spans="1:27" ht="24">
      <c r="A4" s="268" t="s">
        <v>6</v>
      </c>
      <c r="B4" s="268" t="s">
        <v>7</v>
      </c>
      <c r="C4" s="268" t="s">
        <v>8</v>
      </c>
      <c r="D4" s="268" t="s">
        <v>9</v>
      </c>
      <c r="E4" s="268" t="s">
        <v>10</v>
      </c>
      <c r="F4" s="268" t="s">
        <v>11</v>
      </c>
      <c r="G4" s="268" t="s">
        <v>12</v>
      </c>
      <c r="H4" s="268" t="s">
        <v>13</v>
      </c>
      <c r="I4" s="268" t="s">
        <v>14</v>
      </c>
      <c r="J4" s="268" t="s">
        <v>15</v>
      </c>
      <c r="K4" s="268" t="s">
        <v>16</v>
      </c>
      <c r="L4" s="268" t="s">
        <v>381</v>
      </c>
      <c r="M4" s="268" t="s">
        <v>17</v>
      </c>
      <c r="N4" s="268" t="s">
        <v>18</v>
      </c>
      <c r="O4" s="268" t="s">
        <v>19</v>
      </c>
      <c r="P4" s="268" t="s">
        <v>20</v>
      </c>
      <c r="Q4" s="268" t="s">
        <v>21</v>
      </c>
      <c r="R4" s="268" t="s">
        <v>22</v>
      </c>
      <c r="S4" s="268" t="s">
        <v>23</v>
      </c>
      <c r="T4" s="268" t="s">
        <v>24</v>
      </c>
      <c r="U4" s="268" t="s">
        <v>25</v>
      </c>
      <c r="V4" s="268" t="s">
        <v>26</v>
      </c>
      <c r="W4" s="268" t="s">
        <v>27</v>
      </c>
      <c r="X4" s="268" t="s">
        <v>28</v>
      </c>
      <c r="Y4" s="268" t="s">
        <v>29</v>
      </c>
      <c r="Z4" s="268" t="s">
        <v>30</v>
      </c>
      <c r="AA4" s="268" t="s">
        <v>31</v>
      </c>
    </row>
    <row r="5" spans="1:27" ht="22.5">
      <c r="A5" s="270" t="s">
        <v>32</v>
      </c>
      <c r="B5" s="271" t="s">
        <v>33</v>
      </c>
      <c r="C5" s="272" t="s">
        <v>382</v>
      </c>
      <c r="D5" s="270" t="s">
        <v>35</v>
      </c>
      <c r="E5" s="270" t="s">
        <v>383</v>
      </c>
      <c r="F5" s="270" t="s">
        <v>383</v>
      </c>
      <c r="G5" s="270" t="s">
        <v>383</v>
      </c>
      <c r="H5" s="270"/>
      <c r="I5" s="270"/>
      <c r="J5" s="270"/>
      <c r="K5" s="270"/>
      <c r="L5" s="270"/>
      <c r="M5" s="270" t="s">
        <v>38</v>
      </c>
      <c r="N5" s="270" t="s">
        <v>39</v>
      </c>
      <c r="O5" s="270" t="s">
        <v>40</v>
      </c>
      <c r="P5" s="271" t="s">
        <v>384</v>
      </c>
      <c r="Q5" s="273">
        <v>12013000000</v>
      </c>
      <c r="R5" s="273">
        <v>0</v>
      </c>
      <c r="S5" s="273">
        <v>250000000</v>
      </c>
      <c r="T5" s="273">
        <v>11763000000</v>
      </c>
      <c r="U5" s="273">
        <v>0</v>
      </c>
      <c r="V5" s="273">
        <v>11763000000</v>
      </c>
      <c r="W5" s="273">
        <v>0</v>
      </c>
      <c r="X5" s="273">
        <v>5197206671</v>
      </c>
      <c r="Y5" s="273">
        <v>5193684578</v>
      </c>
      <c r="Z5" s="273">
        <v>5193684578</v>
      </c>
      <c r="AA5" s="273">
        <v>5193684578</v>
      </c>
    </row>
    <row r="6" spans="1:27" ht="22.5">
      <c r="A6" s="270" t="s">
        <v>32</v>
      </c>
      <c r="B6" s="271" t="s">
        <v>33</v>
      </c>
      <c r="C6" s="272" t="s">
        <v>385</v>
      </c>
      <c r="D6" s="270" t="s">
        <v>35</v>
      </c>
      <c r="E6" s="270" t="s">
        <v>383</v>
      </c>
      <c r="F6" s="270" t="s">
        <v>383</v>
      </c>
      <c r="G6" s="270" t="s">
        <v>386</v>
      </c>
      <c r="H6" s="270"/>
      <c r="I6" s="270"/>
      <c r="J6" s="270"/>
      <c r="K6" s="270"/>
      <c r="L6" s="270"/>
      <c r="M6" s="270" t="s">
        <v>38</v>
      </c>
      <c r="N6" s="270" t="s">
        <v>39</v>
      </c>
      <c r="O6" s="270" t="s">
        <v>40</v>
      </c>
      <c r="P6" s="271" t="s">
        <v>387</v>
      </c>
      <c r="Q6" s="273">
        <v>4273000000</v>
      </c>
      <c r="R6" s="273">
        <v>0</v>
      </c>
      <c r="S6" s="273">
        <v>0</v>
      </c>
      <c r="T6" s="273">
        <v>4273000000</v>
      </c>
      <c r="U6" s="273">
        <v>0</v>
      </c>
      <c r="V6" s="273">
        <v>4273000000</v>
      </c>
      <c r="W6" s="273">
        <v>0</v>
      </c>
      <c r="X6" s="273">
        <v>1664437979</v>
      </c>
      <c r="Y6" s="273">
        <v>1579347245</v>
      </c>
      <c r="Z6" s="273">
        <v>1579347245</v>
      </c>
      <c r="AA6" s="273">
        <v>1579250645</v>
      </c>
    </row>
    <row r="7" spans="1:27" ht="33.75">
      <c r="A7" s="270" t="s">
        <v>32</v>
      </c>
      <c r="B7" s="271" t="s">
        <v>33</v>
      </c>
      <c r="C7" s="272" t="s">
        <v>388</v>
      </c>
      <c r="D7" s="270" t="s">
        <v>35</v>
      </c>
      <c r="E7" s="270" t="s">
        <v>383</v>
      </c>
      <c r="F7" s="270" t="s">
        <v>383</v>
      </c>
      <c r="G7" s="270" t="s">
        <v>389</v>
      </c>
      <c r="H7" s="270"/>
      <c r="I7" s="270"/>
      <c r="J7" s="270"/>
      <c r="K7" s="270"/>
      <c r="L7" s="270"/>
      <c r="M7" s="270" t="s">
        <v>38</v>
      </c>
      <c r="N7" s="270" t="s">
        <v>39</v>
      </c>
      <c r="O7" s="270" t="s">
        <v>40</v>
      </c>
      <c r="P7" s="271" t="s">
        <v>390</v>
      </c>
      <c r="Q7" s="273">
        <v>1680000000</v>
      </c>
      <c r="R7" s="273">
        <v>250000000</v>
      </c>
      <c r="S7" s="273">
        <v>0</v>
      </c>
      <c r="T7" s="273">
        <v>1930000000</v>
      </c>
      <c r="U7" s="273">
        <v>0</v>
      </c>
      <c r="V7" s="273">
        <v>1930000000</v>
      </c>
      <c r="W7" s="273">
        <v>0</v>
      </c>
      <c r="X7" s="273">
        <v>815597903</v>
      </c>
      <c r="Y7" s="273">
        <v>814227954</v>
      </c>
      <c r="Z7" s="273">
        <v>814227954</v>
      </c>
      <c r="AA7" s="273">
        <v>814227954</v>
      </c>
    </row>
    <row r="8" spans="1:27" ht="22.5">
      <c r="A8" s="270" t="s">
        <v>32</v>
      </c>
      <c r="B8" s="271" t="s">
        <v>33</v>
      </c>
      <c r="C8" s="272" t="s">
        <v>391</v>
      </c>
      <c r="D8" s="270" t="s">
        <v>35</v>
      </c>
      <c r="E8" s="270" t="s">
        <v>386</v>
      </c>
      <c r="F8" s="270" t="s">
        <v>383</v>
      </c>
      <c r="G8" s="270"/>
      <c r="H8" s="270"/>
      <c r="I8" s="270"/>
      <c r="J8" s="270"/>
      <c r="K8" s="270"/>
      <c r="L8" s="270"/>
      <c r="M8" s="270" t="s">
        <v>38</v>
      </c>
      <c r="N8" s="270" t="s">
        <v>39</v>
      </c>
      <c r="O8" s="270" t="s">
        <v>40</v>
      </c>
      <c r="P8" s="271" t="s">
        <v>392</v>
      </c>
      <c r="Q8" s="273">
        <v>88600000</v>
      </c>
      <c r="R8" s="273">
        <v>0</v>
      </c>
      <c r="S8" s="273">
        <v>0</v>
      </c>
      <c r="T8" s="273">
        <v>88600000</v>
      </c>
      <c r="U8" s="273">
        <v>0</v>
      </c>
      <c r="V8" s="273">
        <v>31600000</v>
      </c>
      <c r="W8" s="273">
        <v>57000000</v>
      </c>
      <c r="X8" s="273">
        <v>28985584</v>
      </c>
      <c r="Y8" s="273">
        <v>0</v>
      </c>
      <c r="Z8" s="273">
        <v>0</v>
      </c>
      <c r="AA8" s="273">
        <v>0</v>
      </c>
    </row>
    <row r="9" spans="1:27" ht="22.5">
      <c r="A9" s="270" t="s">
        <v>32</v>
      </c>
      <c r="B9" s="271" t="s">
        <v>33</v>
      </c>
      <c r="C9" s="272" t="s">
        <v>393</v>
      </c>
      <c r="D9" s="270" t="s">
        <v>35</v>
      </c>
      <c r="E9" s="270" t="s">
        <v>386</v>
      </c>
      <c r="F9" s="270" t="s">
        <v>386</v>
      </c>
      <c r="G9" s="270"/>
      <c r="H9" s="270"/>
      <c r="I9" s="270"/>
      <c r="J9" s="270"/>
      <c r="K9" s="270"/>
      <c r="L9" s="270"/>
      <c r="M9" s="270" t="s">
        <v>38</v>
      </c>
      <c r="N9" s="270" t="s">
        <v>39</v>
      </c>
      <c r="O9" s="270" t="s">
        <v>40</v>
      </c>
      <c r="P9" s="271" t="s">
        <v>394</v>
      </c>
      <c r="Q9" s="273">
        <v>2496100000</v>
      </c>
      <c r="R9" s="273">
        <v>0</v>
      </c>
      <c r="S9" s="273">
        <v>4650850</v>
      </c>
      <c r="T9" s="273">
        <v>2491449150</v>
      </c>
      <c r="U9" s="273">
        <v>0</v>
      </c>
      <c r="V9" s="273">
        <v>2228650540.6399999</v>
      </c>
      <c r="W9" s="273">
        <v>262798609.36000001</v>
      </c>
      <c r="X9" s="273">
        <v>1651659579.97</v>
      </c>
      <c r="Y9" s="273">
        <v>658239823.41999996</v>
      </c>
      <c r="Z9" s="273">
        <v>658239823.41999996</v>
      </c>
      <c r="AA9" s="273">
        <v>658239823.41999996</v>
      </c>
    </row>
    <row r="10" spans="1:27" ht="22.5">
      <c r="A10" s="270" t="s">
        <v>32</v>
      </c>
      <c r="B10" s="271" t="s">
        <v>33</v>
      </c>
      <c r="C10" s="272" t="s">
        <v>395</v>
      </c>
      <c r="D10" s="270" t="s">
        <v>35</v>
      </c>
      <c r="E10" s="270" t="s">
        <v>389</v>
      </c>
      <c r="F10" s="270" t="s">
        <v>396</v>
      </c>
      <c r="G10" s="270" t="s">
        <v>386</v>
      </c>
      <c r="H10" s="270" t="s">
        <v>397</v>
      </c>
      <c r="I10" s="270"/>
      <c r="J10" s="270"/>
      <c r="K10" s="270"/>
      <c r="L10" s="270"/>
      <c r="M10" s="270" t="s">
        <v>38</v>
      </c>
      <c r="N10" s="270" t="s">
        <v>39</v>
      </c>
      <c r="O10" s="270" t="s">
        <v>40</v>
      </c>
      <c r="P10" s="271" t="s">
        <v>398</v>
      </c>
      <c r="Q10" s="273">
        <v>232000000</v>
      </c>
      <c r="R10" s="273">
        <v>0</v>
      </c>
      <c r="S10" s="273">
        <v>0</v>
      </c>
      <c r="T10" s="273">
        <v>232000000</v>
      </c>
      <c r="U10" s="273">
        <v>0</v>
      </c>
      <c r="V10" s="273">
        <v>232000000</v>
      </c>
      <c r="W10" s="273">
        <v>0</v>
      </c>
      <c r="X10" s="273">
        <v>117002379</v>
      </c>
      <c r="Y10" s="273">
        <v>117002379</v>
      </c>
      <c r="Z10" s="273">
        <v>117002379</v>
      </c>
      <c r="AA10" s="273">
        <v>117002379</v>
      </c>
    </row>
    <row r="11" spans="1:27" ht="33.75">
      <c r="A11" s="270" t="s">
        <v>32</v>
      </c>
      <c r="B11" s="271" t="s">
        <v>33</v>
      </c>
      <c r="C11" s="272" t="s">
        <v>399</v>
      </c>
      <c r="D11" s="270" t="s">
        <v>35</v>
      </c>
      <c r="E11" s="270" t="s">
        <v>389</v>
      </c>
      <c r="F11" s="270" t="s">
        <v>396</v>
      </c>
      <c r="G11" s="270" t="s">
        <v>386</v>
      </c>
      <c r="H11" s="270" t="s">
        <v>400</v>
      </c>
      <c r="I11" s="270"/>
      <c r="J11" s="270"/>
      <c r="K11" s="270"/>
      <c r="L11" s="270"/>
      <c r="M11" s="270" t="s">
        <v>38</v>
      </c>
      <c r="N11" s="270" t="s">
        <v>39</v>
      </c>
      <c r="O11" s="270" t="s">
        <v>40</v>
      </c>
      <c r="P11" s="271" t="s">
        <v>413</v>
      </c>
      <c r="Q11" s="273">
        <v>80000000</v>
      </c>
      <c r="R11" s="273">
        <v>0</v>
      </c>
      <c r="S11" s="273">
        <v>0</v>
      </c>
      <c r="T11" s="273">
        <v>80000000</v>
      </c>
      <c r="U11" s="273">
        <v>0</v>
      </c>
      <c r="V11" s="273">
        <v>80000000</v>
      </c>
      <c r="W11" s="273">
        <v>0</v>
      </c>
      <c r="X11" s="273">
        <v>53497107</v>
      </c>
      <c r="Y11" s="273">
        <v>46215224</v>
      </c>
      <c r="Z11" s="273">
        <v>46215224</v>
      </c>
      <c r="AA11" s="273">
        <v>46215224</v>
      </c>
    </row>
    <row r="12" spans="1:27" ht="22.5">
      <c r="A12" s="270" t="s">
        <v>32</v>
      </c>
      <c r="B12" s="271" t="s">
        <v>33</v>
      </c>
      <c r="C12" s="272" t="s">
        <v>401</v>
      </c>
      <c r="D12" s="270" t="s">
        <v>35</v>
      </c>
      <c r="E12" s="270" t="s">
        <v>389</v>
      </c>
      <c r="F12" s="270" t="s">
        <v>39</v>
      </c>
      <c r="G12" s="270" t="s">
        <v>383</v>
      </c>
      <c r="H12" s="270" t="s">
        <v>397</v>
      </c>
      <c r="I12" s="270"/>
      <c r="J12" s="270"/>
      <c r="K12" s="270"/>
      <c r="L12" s="270"/>
      <c r="M12" s="270" t="s">
        <v>38</v>
      </c>
      <c r="N12" s="270" t="s">
        <v>39</v>
      </c>
      <c r="O12" s="270" t="s">
        <v>40</v>
      </c>
      <c r="P12" s="271" t="s">
        <v>402</v>
      </c>
      <c r="Q12" s="273">
        <v>220400000</v>
      </c>
      <c r="R12" s="273">
        <v>0</v>
      </c>
      <c r="S12" s="273">
        <v>0</v>
      </c>
      <c r="T12" s="273">
        <v>220400000</v>
      </c>
      <c r="U12" s="273">
        <v>0</v>
      </c>
      <c r="V12" s="273">
        <v>0</v>
      </c>
      <c r="W12" s="273">
        <v>220400000</v>
      </c>
      <c r="X12" s="273">
        <v>0</v>
      </c>
      <c r="Y12" s="273">
        <v>0</v>
      </c>
      <c r="Z12" s="273">
        <v>0</v>
      </c>
      <c r="AA12" s="273">
        <v>0</v>
      </c>
    </row>
    <row r="13" spans="1:27" ht="22.5">
      <c r="A13" s="270" t="s">
        <v>32</v>
      </c>
      <c r="B13" s="271" t="s">
        <v>33</v>
      </c>
      <c r="C13" s="272" t="s">
        <v>403</v>
      </c>
      <c r="D13" s="270" t="s">
        <v>35</v>
      </c>
      <c r="E13" s="270" t="s">
        <v>404</v>
      </c>
      <c r="F13" s="270" t="s">
        <v>383</v>
      </c>
      <c r="G13" s="270"/>
      <c r="H13" s="270"/>
      <c r="I13" s="270"/>
      <c r="J13" s="270"/>
      <c r="K13" s="270"/>
      <c r="L13" s="270"/>
      <c r="M13" s="270" t="s">
        <v>38</v>
      </c>
      <c r="N13" s="270" t="s">
        <v>39</v>
      </c>
      <c r="O13" s="270" t="s">
        <v>40</v>
      </c>
      <c r="P13" s="271" t="s">
        <v>405</v>
      </c>
      <c r="Q13" s="273">
        <v>40830000</v>
      </c>
      <c r="R13" s="273">
        <v>4650850</v>
      </c>
      <c r="S13" s="273">
        <v>0</v>
      </c>
      <c r="T13" s="273">
        <v>45480850</v>
      </c>
      <c r="U13" s="273">
        <v>0</v>
      </c>
      <c r="V13" s="273">
        <v>40830000</v>
      </c>
      <c r="W13" s="273">
        <v>4650850</v>
      </c>
      <c r="X13" s="273">
        <v>39468850</v>
      </c>
      <c r="Y13" s="273">
        <v>39468850</v>
      </c>
      <c r="Z13" s="273">
        <v>39468850</v>
      </c>
      <c r="AA13" s="273">
        <v>39468850</v>
      </c>
    </row>
    <row r="14" spans="1:27" ht="22.5">
      <c r="A14" s="270" t="s">
        <v>32</v>
      </c>
      <c r="B14" s="271" t="s">
        <v>33</v>
      </c>
      <c r="C14" s="272" t="s">
        <v>406</v>
      </c>
      <c r="D14" s="270" t="s">
        <v>35</v>
      </c>
      <c r="E14" s="270" t="s">
        <v>404</v>
      </c>
      <c r="F14" s="270" t="s">
        <v>396</v>
      </c>
      <c r="G14" s="270" t="s">
        <v>383</v>
      </c>
      <c r="H14" s="270"/>
      <c r="I14" s="270"/>
      <c r="J14" s="270"/>
      <c r="K14" s="270"/>
      <c r="L14" s="270"/>
      <c r="M14" s="270" t="s">
        <v>38</v>
      </c>
      <c r="N14" s="270" t="s">
        <v>62</v>
      </c>
      <c r="O14" s="270" t="s">
        <v>63</v>
      </c>
      <c r="P14" s="271" t="s">
        <v>407</v>
      </c>
      <c r="Q14" s="273">
        <v>60000000</v>
      </c>
      <c r="R14" s="273">
        <v>0</v>
      </c>
      <c r="S14" s="273">
        <v>0</v>
      </c>
      <c r="T14" s="273">
        <v>60000000</v>
      </c>
      <c r="U14" s="273">
        <v>0</v>
      </c>
      <c r="V14" s="273">
        <v>0</v>
      </c>
      <c r="W14" s="273">
        <v>60000000</v>
      </c>
      <c r="X14" s="273">
        <v>0</v>
      </c>
      <c r="Y14" s="273">
        <v>0</v>
      </c>
      <c r="Z14" s="273">
        <v>0</v>
      </c>
      <c r="AA14" s="273">
        <v>0</v>
      </c>
    </row>
    <row r="15" spans="1:27" ht="67.5">
      <c r="A15" s="270" t="s">
        <v>32</v>
      </c>
      <c r="B15" s="271" t="s">
        <v>33</v>
      </c>
      <c r="C15" s="272" t="s">
        <v>414</v>
      </c>
      <c r="D15" s="270" t="s">
        <v>71</v>
      </c>
      <c r="E15" s="270" t="s">
        <v>377</v>
      </c>
      <c r="F15" s="270" t="s">
        <v>73</v>
      </c>
      <c r="G15" s="270" t="s">
        <v>57</v>
      </c>
      <c r="H15" s="270"/>
      <c r="I15" s="270"/>
      <c r="J15" s="270"/>
      <c r="K15" s="270"/>
      <c r="L15" s="270"/>
      <c r="M15" s="270" t="s">
        <v>38</v>
      </c>
      <c r="N15" s="270" t="s">
        <v>62</v>
      </c>
      <c r="O15" s="270" t="s">
        <v>40</v>
      </c>
      <c r="P15" s="271" t="s">
        <v>415</v>
      </c>
      <c r="Q15" s="273">
        <v>3401816590</v>
      </c>
      <c r="R15" s="273">
        <v>0</v>
      </c>
      <c r="S15" s="273">
        <v>0</v>
      </c>
      <c r="T15" s="273">
        <v>3401816590</v>
      </c>
      <c r="U15" s="273">
        <v>0</v>
      </c>
      <c r="V15" s="273">
        <v>3155863762</v>
      </c>
      <c r="W15" s="273">
        <v>245952828</v>
      </c>
      <c r="X15" s="273">
        <v>1500157084</v>
      </c>
      <c r="Y15" s="273">
        <v>1016964659</v>
      </c>
      <c r="Z15" s="273">
        <v>1003993459</v>
      </c>
      <c r="AA15" s="273">
        <v>989025738</v>
      </c>
    </row>
    <row r="16" spans="1:27" ht="67.5">
      <c r="A16" s="270" t="s">
        <v>32</v>
      </c>
      <c r="B16" s="271" t="s">
        <v>33</v>
      </c>
      <c r="C16" s="272" t="s">
        <v>414</v>
      </c>
      <c r="D16" s="270" t="s">
        <v>71</v>
      </c>
      <c r="E16" s="270" t="s">
        <v>377</v>
      </c>
      <c r="F16" s="270" t="s">
        <v>73</v>
      </c>
      <c r="G16" s="270" t="s">
        <v>57</v>
      </c>
      <c r="H16" s="270"/>
      <c r="I16" s="270"/>
      <c r="J16" s="270"/>
      <c r="K16" s="270"/>
      <c r="L16" s="270"/>
      <c r="M16" s="270" t="s">
        <v>38</v>
      </c>
      <c r="N16" s="270" t="s">
        <v>62</v>
      </c>
      <c r="O16" s="270" t="s">
        <v>63</v>
      </c>
      <c r="P16" s="271" t="s">
        <v>415</v>
      </c>
      <c r="Q16" s="273">
        <v>0</v>
      </c>
      <c r="R16" s="273">
        <v>4848618997</v>
      </c>
      <c r="S16" s="273">
        <v>0</v>
      </c>
      <c r="T16" s="273">
        <v>4848618997</v>
      </c>
      <c r="U16" s="273">
        <v>0</v>
      </c>
      <c r="V16" s="273">
        <v>4498313551</v>
      </c>
      <c r="W16" s="273">
        <v>350305446</v>
      </c>
      <c r="X16" s="273">
        <v>4319646170</v>
      </c>
      <c r="Y16" s="273">
        <v>1537173834</v>
      </c>
      <c r="Z16" s="273">
        <v>1537173834</v>
      </c>
      <c r="AA16" s="273">
        <v>1537173834</v>
      </c>
    </row>
    <row r="17" spans="1:27" ht="67.5">
      <c r="A17" s="270" t="s">
        <v>32</v>
      </c>
      <c r="B17" s="271" t="s">
        <v>33</v>
      </c>
      <c r="C17" s="272" t="s">
        <v>416</v>
      </c>
      <c r="D17" s="270" t="s">
        <v>71</v>
      </c>
      <c r="E17" s="270" t="s">
        <v>377</v>
      </c>
      <c r="F17" s="270" t="s">
        <v>73</v>
      </c>
      <c r="G17" s="270" t="s">
        <v>43</v>
      </c>
      <c r="H17" s="270"/>
      <c r="I17" s="270"/>
      <c r="J17" s="270"/>
      <c r="K17" s="270"/>
      <c r="L17" s="270"/>
      <c r="M17" s="270" t="s">
        <v>38</v>
      </c>
      <c r="N17" s="270" t="s">
        <v>62</v>
      </c>
      <c r="O17" s="270" t="s">
        <v>40</v>
      </c>
      <c r="P17" s="271" t="s">
        <v>417</v>
      </c>
      <c r="Q17" s="273">
        <v>4351349006</v>
      </c>
      <c r="R17" s="273">
        <v>0</v>
      </c>
      <c r="S17" s="273">
        <v>0</v>
      </c>
      <c r="T17" s="273">
        <v>4351349006</v>
      </c>
      <c r="U17" s="273">
        <v>0</v>
      </c>
      <c r="V17" s="273">
        <v>4007747689</v>
      </c>
      <c r="W17" s="273">
        <v>343601317</v>
      </c>
      <c r="X17" s="273">
        <v>2469470690</v>
      </c>
      <c r="Y17" s="273">
        <v>634187069</v>
      </c>
      <c r="Z17" s="273">
        <v>634187069</v>
      </c>
      <c r="AA17" s="273">
        <v>613078750</v>
      </c>
    </row>
    <row r="18" spans="1:27" ht="67.5">
      <c r="A18" s="270" t="s">
        <v>32</v>
      </c>
      <c r="B18" s="271" t="s">
        <v>33</v>
      </c>
      <c r="C18" s="272" t="s">
        <v>416</v>
      </c>
      <c r="D18" s="270" t="s">
        <v>71</v>
      </c>
      <c r="E18" s="270" t="s">
        <v>377</v>
      </c>
      <c r="F18" s="270" t="s">
        <v>73</v>
      </c>
      <c r="G18" s="270" t="s">
        <v>43</v>
      </c>
      <c r="H18" s="270"/>
      <c r="I18" s="270"/>
      <c r="J18" s="270"/>
      <c r="K18" s="270"/>
      <c r="L18" s="270"/>
      <c r="M18" s="270" t="s">
        <v>38</v>
      </c>
      <c r="N18" s="270" t="s">
        <v>62</v>
      </c>
      <c r="O18" s="270" t="s">
        <v>63</v>
      </c>
      <c r="P18" s="271" t="s">
        <v>417</v>
      </c>
      <c r="Q18" s="273">
        <v>0</v>
      </c>
      <c r="R18" s="273">
        <v>5488158523</v>
      </c>
      <c r="S18" s="273">
        <v>0</v>
      </c>
      <c r="T18" s="273">
        <v>5488158523</v>
      </c>
      <c r="U18" s="273">
        <v>0</v>
      </c>
      <c r="V18" s="273">
        <v>4930236670</v>
      </c>
      <c r="W18" s="273">
        <v>557921853</v>
      </c>
      <c r="X18" s="273">
        <v>3234872501</v>
      </c>
      <c r="Y18" s="273">
        <v>1115322762</v>
      </c>
      <c r="Z18" s="273">
        <v>1115322762</v>
      </c>
      <c r="AA18" s="273">
        <v>1115322762</v>
      </c>
    </row>
    <row r="19" spans="1:27" ht="56.25">
      <c r="A19" s="270" t="s">
        <v>32</v>
      </c>
      <c r="B19" s="271" t="s">
        <v>33</v>
      </c>
      <c r="C19" s="272" t="s">
        <v>408</v>
      </c>
      <c r="D19" s="270" t="s">
        <v>71</v>
      </c>
      <c r="E19" s="270" t="s">
        <v>376</v>
      </c>
      <c r="F19" s="270" t="s">
        <v>73</v>
      </c>
      <c r="G19" s="270" t="s">
        <v>43</v>
      </c>
      <c r="H19" s="270"/>
      <c r="I19" s="270"/>
      <c r="J19" s="270"/>
      <c r="K19" s="270"/>
      <c r="L19" s="270"/>
      <c r="M19" s="270" t="s">
        <v>38</v>
      </c>
      <c r="N19" s="270" t="s">
        <v>62</v>
      </c>
      <c r="O19" s="270" t="s">
        <v>40</v>
      </c>
      <c r="P19" s="271" t="s">
        <v>409</v>
      </c>
      <c r="Q19" s="273">
        <v>1200000000</v>
      </c>
      <c r="R19" s="273">
        <v>0</v>
      </c>
      <c r="S19" s="273">
        <v>0</v>
      </c>
      <c r="T19" s="273">
        <v>1200000000</v>
      </c>
      <c r="U19" s="273">
        <v>0</v>
      </c>
      <c r="V19" s="273">
        <v>750472000</v>
      </c>
      <c r="W19" s="273">
        <v>449528000</v>
      </c>
      <c r="X19" s="273">
        <v>560472000</v>
      </c>
      <c r="Y19" s="273">
        <v>0</v>
      </c>
      <c r="Z19" s="273">
        <v>0</v>
      </c>
      <c r="AA19" s="273">
        <v>0</v>
      </c>
    </row>
    <row r="20" spans="1:27" ht="33.75">
      <c r="A20" s="270" t="s">
        <v>32</v>
      </c>
      <c r="B20" s="271" t="s">
        <v>33</v>
      </c>
      <c r="C20" s="272" t="s">
        <v>410</v>
      </c>
      <c r="D20" s="270" t="s">
        <v>71</v>
      </c>
      <c r="E20" s="270" t="s">
        <v>376</v>
      </c>
      <c r="F20" s="270" t="s">
        <v>73</v>
      </c>
      <c r="G20" s="270" t="s">
        <v>46</v>
      </c>
      <c r="H20" s="270"/>
      <c r="I20" s="270"/>
      <c r="J20" s="270"/>
      <c r="K20" s="270"/>
      <c r="L20" s="270"/>
      <c r="M20" s="270" t="s">
        <v>38</v>
      </c>
      <c r="N20" s="270" t="s">
        <v>62</v>
      </c>
      <c r="O20" s="270" t="s">
        <v>40</v>
      </c>
      <c r="P20" s="271" t="s">
        <v>411</v>
      </c>
      <c r="Q20" s="273">
        <v>3144252891</v>
      </c>
      <c r="R20" s="273">
        <v>0</v>
      </c>
      <c r="S20" s="273">
        <v>0</v>
      </c>
      <c r="T20" s="273">
        <v>3144252891</v>
      </c>
      <c r="U20" s="273">
        <v>0</v>
      </c>
      <c r="V20" s="273">
        <v>3043542601</v>
      </c>
      <c r="W20" s="273">
        <v>100710290</v>
      </c>
      <c r="X20" s="273">
        <v>1552268579.05</v>
      </c>
      <c r="Y20" s="273">
        <v>907049965</v>
      </c>
      <c r="Z20" s="273">
        <v>907049965</v>
      </c>
      <c r="AA20" s="273">
        <v>907049965</v>
      </c>
    </row>
    <row r="21" spans="1:27" ht="33.75">
      <c r="A21" s="270" t="s">
        <v>32</v>
      </c>
      <c r="B21" s="271" t="s">
        <v>33</v>
      </c>
      <c r="C21" s="272" t="s">
        <v>410</v>
      </c>
      <c r="D21" s="270" t="s">
        <v>71</v>
      </c>
      <c r="E21" s="270" t="s">
        <v>376</v>
      </c>
      <c r="F21" s="270" t="s">
        <v>73</v>
      </c>
      <c r="G21" s="270" t="s">
        <v>46</v>
      </c>
      <c r="H21" s="270"/>
      <c r="I21" s="270"/>
      <c r="J21" s="270"/>
      <c r="K21" s="270"/>
      <c r="L21" s="270"/>
      <c r="M21" s="270" t="s">
        <v>38</v>
      </c>
      <c r="N21" s="270" t="s">
        <v>62</v>
      </c>
      <c r="O21" s="270" t="s">
        <v>63</v>
      </c>
      <c r="P21" s="271" t="s">
        <v>411</v>
      </c>
      <c r="Q21" s="273">
        <v>0</v>
      </c>
      <c r="R21" s="273">
        <v>563222480</v>
      </c>
      <c r="S21" s="273">
        <v>0</v>
      </c>
      <c r="T21" s="273">
        <v>563222480</v>
      </c>
      <c r="U21" s="273">
        <v>0</v>
      </c>
      <c r="V21" s="273">
        <v>505666480</v>
      </c>
      <c r="W21" s="273">
        <v>57556000</v>
      </c>
      <c r="X21" s="273">
        <v>228516814</v>
      </c>
      <c r="Y21" s="273">
        <v>89812765</v>
      </c>
      <c r="Z21" s="273">
        <v>89812765</v>
      </c>
      <c r="AA21" s="273">
        <v>89812765</v>
      </c>
    </row>
    <row r="22" spans="1:27">
      <c r="A22" s="270" t="s">
        <v>1</v>
      </c>
      <c r="B22" s="271" t="s">
        <v>1</v>
      </c>
      <c r="C22" s="272" t="s">
        <v>1</v>
      </c>
      <c r="D22" s="270" t="s">
        <v>1</v>
      </c>
      <c r="E22" s="270" t="s">
        <v>1</v>
      </c>
      <c r="F22" s="270" t="s">
        <v>1</v>
      </c>
      <c r="G22" s="270" t="s">
        <v>1</v>
      </c>
      <c r="H22" s="270" t="s">
        <v>1</v>
      </c>
      <c r="I22" s="270" t="s">
        <v>1</v>
      </c>
      <c r="J22" s="270" t="s">
        <v>1</v>
      </c>
      <c r="K22" s="270" t="s">
        <v>1</v>
      </c>
      <c r="L22" s="270" t="s">
        <v>1</v>
      </c>
      <c r="M22" s="270" t="s">
        <v>1</v>
      </c>
      <c r="N22" s="270" t="s">
        <v>1</v>
      </c>
      <c r="O22" s="270" t="s">
        <v>1</v>
      </c>
      <c r="P22" s="271" t="s">
        <v>1</v>
      </c>
      <c r="Q22" s="273">
        <v>33281348487</v>
      </c>
      <c r="R22" s="273">
        <v>11154650850</v>
      </c>
      <c r="S22" s="273">
        <v>254650850</v>
      </c>
      <c r="T22" s="273">
        <v>44181348487</v>
      </c>
      <c r="U22" s="273">
        <v>0</v>
      </c>
      <c r="V22" s="273">
        <v>41470923293.639999</v>
      </c>
      <c r="W22" s="273">
        <v>2710425193.3600001</v>
      </c>
      <c r="X22" s="273">
        <v>23433259891.02</v>
      </c>
      <c r="Y22" s="273">
        <v>13748697107.42</v>
      </c>
      <c r="Z22" s="273">
        <v>13735725907.42</v>
      </c>
      <c r="AA22" s="273">
        <v>13699553267.42</v>
      </c>
    </row>
    <row r="23" spans="1:27">
      <c r="A23" s="270" t="s">
        <v>1</v>
      </c>
      <c r="B23" s="274" t="s">
        <v>1</v>
      </c>
      <c r="C23" s="272" t="s">
        <v>1</v>
      </c>
      <c r="D23" s="270" t="s">
        <v>1</v>
      </c>
      <c r="E23" s="270" t="s">
        <v>1</v>
      </c>
      <c r="F23" s="270" t="s">
        <v>1</v>
      </c>
      <c r="G23" s="270" t="s">
        <v>1</v>
      </c>
      <c r="H23" s="270" t="s">
        <v>1</v>
      </c>
      <c r="I23" s="270" t="s">
        <v>1</v>
      </c>
      <c r="J23" s="270" t="s">
        <v>1</v>
      </c>
      <c r="K23" s="270" t="s">
        <v>1</v>
      </c>
      <c r="L23" s="270" t="s">
        <v>1</v>
      </c>
      <c r="M23" s="270" t="s">
        <v>1</v>
      </c>
      <c r="N23" s="270" t="s">
        <v>1</v>
      </c>
      <c r="O23" s="270" t="s">
        <v>1</v>
      </c>
      <c r="P23" s="271" t="s">
        <v>1</v>
      </c>
      <c r="Q23" s="275" t="s">
        <v>1</v>
      </c>
      <c r="R23" s="275" t="s">
        <v>1</v>
      </c>
      <c r="S23" s="275" t="s">
        <v>1</v>
      </c>
      <c r="T23" s="275" t="s">
        <v>1</v>
      </c>
      <c r="U23" s="275" t="s">
        <v>1</v>
      </c>
      <c r="V23" s="275" t="s">
        <v>1</v>
      </c>
      <c r="W23" s="275" t="s">
        <v>1</v>
      </c>
      <c r="X23" s="275" t="s">
        <v>1</v>
      </c>
      <c r="Y23" s="275" t="s">
        <v>1</v>
      </c>
      <c r="Z23" s="275" t="s">
        <v>1</v>
      </c>
      <c r="AA23" s="275" t="s">
        <v>1</v>
      </c>
    </row>
    <row r="24" spans="1:27" ht="0" hidden="1" customHeight="1"/>
    <row r="25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4:P11"/>
  <sheetViews>
    <sheetView workbookViewId="0">
      <selection activeCell="G17" sqref="G17"/>
    </sheetView>
  </sheetViews>
  <sheetFormatPr baseColWidth="10" defaultRowHeight="1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/>
    <row r="5" spans="2:16" ht="34.5" thickBot="1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JUNIO 2020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ALEXA</cp:lastModifiedBy>
  <cp:lastPrinted>2020-04-01T21:47:31Z</cp:lastPrinted>
  <dcterms:created xsi:type="dcterms:W3CDTF">2015-08-03T13:34:35Z</dcterms:created>
  <dcterms:modified xsi:type="dcterms:W3CDTF">2020-07-06T13:14:25Z</dcterms:modified>
</cp:coreProperties>
</file>